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DEPARTMENT\Federal Grant\HOME\2018\HUD Production Data\"/>
    </mc:Choice>
  </mc:AlternateContent>
  <xr:revisionPtr revIDLastSave="0" documentId="8_{40684106-7ADF-463C-AF8E-DA8030039AD4}" xr6:coauthVersionLast="34" xr6:coauthVersionMax="34" xr10:uidLastSave="{00000000-0000-0000-0000-000000000000}"/>
  <workbookProtection workbookAlgorithmName="SHA-512" workbookHashValue="HVPjWwwKIwGtBZyDp4irtKJpJFcY5ifPC7YTMY/kEcvASGnoKXKtmZ2hmOZ12Dz9HlVSf1ormWq5s0aRiYxkZQ==" workbookSaltValue="LT2wYM/EADXfn5jiOFQbrg==" workbookSpinCount="100000" lockStructure="1"/>
  <bookViews>
    <workbookView xWindow="0" yWindow="0" windowWidth="36330" windowHeight="17085" xr2:uid="{7EF98FFB-242F-4052-8DF7-691EF5494E72}"/>
  </bookViews>
  <sheets>
    <sheet name="Rating Form" sheetId="1" r:id="rId1"/>
    <sheet name="Factors" sheetId="2" state="hidden" r:id="rId2"/>
  </sheets>
  <definedNames>
    <definedName name="audit">Factors!$AM$7:$AM$10</definedName>
    <definedName name="cat">Factors!$AF$7:$AF$9</definedName>
    <definedName name="closeout">Factors!$AK$7:$AK$9</definedName>
    <definedName name="county">Table2[Column1]</definedName>
    <definedName name="household">Factors!$BA$7:$BA$13</definedName>
    <definedName name="hshld_size">Factors!$BE$7:$BE$15</definedName>
    <definedName name="inc_ver_doc">Factors!$AX$7:$AX$14</definedName>
    <definedName name="occ_ver">Factors!$AU$7:$AU$11</definedName>
    <definedName name="own_ver">Factors!$AS$7:$AS$13</definedName>
    <definedName name="prev_fund">Factors!$AI$7:$AI$9</definedName>
    <definedName name="_xlnm.Print_Area" localSheetId="0">'Rating Form'!$B$6:$AA$106</definedName>
    <definedName name="_xlnm.Print_Titles" localSheetId="0">'Rating Form'!$11:$13</definedName>
    <definedName name="proj_type">Factors!$AQ$7:$AQ$9</definedName>
    <definedName name="review">Factors!$AO$7:$AO$9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2" i="1" l="1"/>
  <c r="Z71" i="1" s="1"/>
  <c r="M82" i="1"/>
  <c r="K82" i="1"/>
  <c r="AJ26" i="1"/>
  <c r="AJ25" i="1"/>
  <c r="AC30" i="1"/>
  <c r="AC26" i="1"/>
  <c r="AC27" i="1"/>
  <c r="AC28" i="1"/>
  <c r="AC29" i="1"/>
  <c r="AC25" i="1"/>
  <c r="Q26" i="1"/>
  <c r="T29" i="1"/>
  <c r="N26" i="1" s="1"/>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7" i="2"/>
  <c r="E23" i="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8" i="2"/>
  <c r="O7" i="2"/>
  <c r="AC31" i="1" l="1"/>
  <c r="AJ27" i="1"/>
  <c r="U26" i="1"/>
  <c r="V26" i="1" s="1"/>
  <c r="N29" i="1"/>
  <c r="N28" i="1"/>
  <c r="N25" i="1"/>
  <c r="N27" i="1"/>
  <c r="Q350" i="2"/>
  <c r="Q402" i="2"/>
  <c r="Q386" i="2"/>
  <c r="Q370" i="2"/>
  <c r="Q354" i="2"/>
  <c r="Q414" i="2"/>
  <c r="Q398" i="2"/>
  <c r="Q382" i="2"/>
  <c r="Q366" i="2"/>
  <c r="Q16" i="2"/>
  <c r="Q40" i="2"/>
  <c r="Q72" i="2"/>
  <c r="Q96" i="2"/>
  <c r="Q120" i="2"/>
  <c r="Q144" i="2"/>
  <c r="Q168" i="2"/>
  <c r="Q192" i="2"/>
  <c r="Q218" i="2"/>
  <c r="Q234" i="2"/>
  <c r="Q239" i="2"/>
  <c r="Q260" i="2"/>
  <c r="Q276" i="2"/>
  <c r="Q292" i="2"/>
  <c r="Q308" i="2"/>
  <c r="Q324" i="2"/>
  <c r="Q24" i="2"/>
  <c r="Q56" i="2"/>
  <c r="Q80" i="2"/>
  <c r="Q104" i="2"/>
  <c r="Q128" i="2"/>
  <c r="Q152" i="2"/>
  <c r="Q176" i="2"/>
  <c r="Q200" i="2"/>
  <c r="Q212" i="2"/>
  <c r="Q223" i="2"/>
  <c r="Q244" i="2"/>
  <c r="Q255" i="2"/>
  <c r="Q271" i="2"/>
  <c r="Q287" i="2"/>
  <c r="Q303" i="2"/>
  <c r="Q319" i="2"/>
  <c r="Q335" i="2"/>
  <c r="Q32" i="2"/>
  <c r="Q48" i="2"/>
  <c r="Q64" i="2"/>
  <c r="Q88" i="2"/>
  <c r="Q112" i="2"/>
  <c r="Q136" i="2"/>
  <c r="Q160" i="2"/>
  <c r="Q184" i="2"/>
  <c r="Q207" i="2"/>
  <c r="Q228" i="2"/>
  <c r="Q250" i="2"/>
  <c r="Q266" i="2"/>
  <c r="Q282" i="2"/>
  <c r="Q298" i="2"/>
  <c r="Q314" i="2"/>
  <c r="Q330" i="2"/>
  <c r="Q15" i="2"/>
  <c r="Q410" i="2"/>
  <c r="Q394" i="2"/>
  <c r="Q378" i="2"/>
  <c r="Q362" i="2"/>
  <c r="Q346" i="2"/>
  <c r="Q406" i="2"/>
  <c r="Q390" i="2"/>
  <c r="Q374" i="2"/>
  <c r="Q358" i="2"/>
  <c r="Q340" i="2"/>
  <c r="Q7" i="2"/>
  <c r="S7" i="2" s="1"/>
  <c r="F25" i="1" s="1"/>
  <c r="Q413" i="2"/>
  <c r="Q409" i="2"/>
  <c r="Q405" i="2"/>
  <c r="Q401" i="2"/>
  <c r="Q397" i="2"/>
  <c r="Q393" i="2"/>
  <c r="Q389" i="2"/>
  <c r="Q385" i="2"/>
  <c r="Q381" i="2"/>
  <c r="Q377" i="2"/>
  <c r="Q373" i="2"/>
  <c r="Q369" i="2"/>
  <c r="Q365" i="2"/>
  <c r="Q361" i="2"/>
  <c r="Q357" i="2"/>
  <c r="Q353" i="2"/>
  <c r="Q349" i="2"/>
  <c r="Q344" i="2"/>
  <c r="Q339" i="2"/>
  <c r="Q334" i="2"/>
  <c r="Q328" i="2"/>
  <c r="Q323" i="2"/>
  <c r="Q318" i="2"/>
  <c r="Q312" i="2"/>
  <c r="Q307" i="2"/>
  <c r="Q302" i="2"/>
  <c r="Q296" i="2"/>
  <c r="Q291" i="2"/>
  <c r="Q286" i="2"/>
  <c r="Q280" i="2"/>
  <c r="Q275" i="2"/>
  <c r="Q270" i="2"/>
  <c r="Q264" i="2"/>
  <c r="Q259" i="2"/>
  <c r="Q254" i="2"/>
  <c r="Q248" i="2"/>
  <c r="Q243" i="2"/>
  <c r="Q238" i="2"/>
  <c r="Q232" i="2"/>
  <c r="Q227" i="2"/>
  <c r="Q222" i="2"/>
  <c r="Q216" i="2"/>
  <c r="Q211" i="2"/>
  <c r="Q206" i="2"/>
  <c r="Q199" i="2"/>
  <c r="Q191" i="2"/>
  <c r="Q183" i="2"/>
  <c r="Q175" i="2"/>
  <c r="Q167" i="2"/>
  <c r="Q159" i="2"/>
  <c r="Q151" i="2"/>
  <c r="Q143" i="2"/>
  <c r="Q135" i="2"/>
  <c r="Q127" i="2"/>
  <c r="Q119" i="2"/>
  <c r="Q111" i="2"/>
  <c r="Q103" i="2"/>
  <c r="Q95" i="2"/>
  <c r="Q87" i="2"/>
  <c r="Q79" i="2"/>
  <c r="Q71" i="2"/>
  <c r="Q63" i="2"/>
  <c r="Q55" i="2"/>
  <c r="Q47" i="2"/>
  <c r="Q39" i="2"/>
  <c r="Q31" i="2"/>
  <c r="Q23" i="2"/>
  <c r="Q8" i="2"/>
  <c r="Q9" i="2"/>
  <c r="Q13" i="2"/>
  <c r="Q17" i="2"/>
  <c r="Q21" i="2"/>
  <c r="Q25" i="2"/>
  <c r="Q29" i="2"/>
  <c r="Q33" i="2"/>
  <c r="Q37" i="2"/>
  <c r="Q41" i="2"/>
  <c r="Q45" i="2"/>
  <c r="Q49" i="2"/>
  <c r="Q53" i="2"/>
  <c r="Q57" i="2"/>
  <c r="Q61" i="2"/>
  <c r="Q65" i="2"/>
  <c r="Q69" i="2"/>
  <c r="Q73" i="2"/>
  <c r="Q77" i="2"/>
  <c r="Q81" i="2"/>
  <c r="Q85" i="2"/>
  <c r="Q89" i="2"/>
  <c r="Q93" i="2"/>
  <c r="Q97" i="2"/>
  <c r="Q101" i="2"/>
  <c r="Q105" i="2"/>
  <c r="Q109" i="2"/>
  <c r="Q113" i="2"/>
  <c r="Q117" i="2"/>
  <c r="Q121" i="2"/>
  <c r="Q125" i="2"/>
  <c r="Q129" i="2"/>
  <c r="Q133" i="2"/>
  <c r="Q137" i="2"/>
  <c r="Q141" i="2"/>
  <c r="Q145" i="2"/>
  <c r="Q149" i="2"/>
  <c r="Q153" i="2"/>
  <c r="Q157" i="2"/>
  <c r="Q161" i="2"/>
  <c r="Q165" i="2"/>
  <c r="Q169" i="2"/>
  <c r="Q173" i="2"/>
  <c r="Q177" i="2"/>
  <c r="Q181" i="2"/>
  <c r="Q185" i="2"/>
  <c r="Q189" i="2"/>
  <c r="Q193" i="2"/>
  <c r="Q197" i="2"/>
  <c r="Q201" i="2"/>
  <c r="Q205" i="2"/>
  <c r="Q209" i="2"/>
  <c r="Q213" i="2"/>
  <c r="Q217" i="2"/>
  <c r="Q221" i="2"/>
  <c r="Q225" i="2"/>
  <c r="Q229" i="2"/>
  <c r="Q233" i="2"/>
  <c r="Q237" i="2"/>
  <c r="Q241" i="2"/>
  <c r="Q245" i="2"/>
  <c r="Q249" i="2"/>
  <c r="Q253" i="2"/>
  <c r="Q257" i="2"/>
  <c r="Q261" i="2"/>
  <c r="Q265" i="2"/>
  <c r="Q269" i="2"/>
  <c r="Q273" i="2"/>
  <c r="Q277" i="2"/>
  <c r="Q281" i="2"/>
  <c r="Q285" i="2"/>
  <c r="Q289" i="2"/>
  <c r="Q293" i="2"/>
  <c r="Q297" i="2"/>
  <c r="Q301" i="2"/>
  <c r="Q305" i="2"/>
  <c r="Q309" i="2"/>
  <c r="Q313" i="2"/>
  <c r="Q317" i="2"/>
  <c r="Q321" i="2"/>
  <c r="Q325" i="2"/>
  <c r="Q329" i="2"/>
  <c r="Q333" i="2"/>
  <c r="Q337" i="2"/>
  <c r="Q341" i="2"/>
  <c r="Q345" i="2"/>
  <c r="Q10" i="2"/>
  <c r="Q14" i="2"/>
  <c r="Q18" i="2"/>
  <c r="Q22" i="2"/>
  <c r="Q26" i="2"/>
  <c r="Q30" i="2"/>
  <c r="Q34" i="2"/>
  <c r="Q38" i="2"/>
  <c r="Q42" i="2"/>
  <c r="Q46" i="2"/>
  <c r="Q50" i="2"/>
  <c r="Q54" i="2"/>
  <c r="Q58" i="2"/>
  <c r="Q62" i="2"/>
  <c r="Q66" i="2"/>
  <c r="Q70" i="2"/>
  <c r="Q74" i="2"/>
  <c r="Q78" i="2"/>
  <c r="Q82" i="2"/>
  <c r="Q86" i="2"/>
  <c r="Q90" i="2"/>
  <c r="Q94" i="2"/>
  <c r="Q98" i="2"/>
  <c r="Q102" i="2"/>
  <c r="Q106" i="2"/>
  <c r="Q110" i="2"/>
  <c r="Q114" i="2"/>
  <c r="Q118" i="2"/>
  <c r="Q122" i="2"/>
  <c r="Q126" i="2"/>
  <c r="Q130" i="2"/>
  <c r="Q134" i="2"/>
  <c r="Q138" i="2"/>
  <c r="Q142" i="2"/>
  <c r="Q146" i="2"/>
  <c r="Q150" i="2"/>
  <c r="Q154" i="2"/>
  <c r="Q158" i="2"/>
  <c r="Q162" i="2"/>
  <c r="Q166" i="2"/>
  <c r="Q170" i="2"/>
  <c r="Q174" i="2"/>
  <c r="Q178" i="2"/>
  <c r="Q182" i="2"/>
  <c r="Q186" i="2"/>
  <c r="Q190" i="2"/>
  <c r="Q194" i="2"/>
  <c r="Q198" i="2"/>
  <c r="Q202" i="2"/>
  <c r="Q416" i="2"/>
  <c r="Q412" i="2"/>
  <c r="Q408" i="2"/>
  <c r="Q404" i="2"/>
  <c r="Q400" i="2"/>
  <c r="Q396" i="2"/>
  <c r="Q392" i="2"/>
  <c r="Q388" i="2"/>
  <c r="Q384" i="2"/>
  <c r="Q380" i="2"/>
  <c r="Q376" i="2"/>
  <c r="Q372" i="2"/>
  <c r="Q368" i="2"/>
  <c r="Q364" i="2"/>
  <c r="Q360" i="2"/>
  <c r="Q356" i="2"/>
  <c r="Q352" i="2"/>
  <c r="Q348" i="2"/>
  <c r="Q343" i="2"/>
  <c r="Q338" i="2"/>
  <c r="Q332" i="2"/>
  <c r="Q327" i="2"/>
  <c r="Q322" i="2"/>
  <c r="Q316" i="2"/>
  <c r="Q311" i="2"/>
  <c r="Q306" i="2"/>
  <c r="Q300" i="2"/>
  <c r="Q295" i="2"/>
  <c r="Q290" i="2"/>
  <c r="Q284" i="2"/>
  <c r="Q279" i="2"/>
  <c r="Q274" i="2"/>
  <c r="Q268" i="2"/>
  <c r="Q263" i="2"/>
  <c r="Q258" i="2"/>
  <c r="Q252" i="2"/>
  <c r="Q247" i="2"/>
  <c r="Q242" i="2"/>
  <c r="Q236" i="2"/>
  <c r="Q231" i="2"/>
  <c r="Q226" i="2"/>
  <c r="Q220" i="2"/>
  <c r="Q215" i="2"/>
  <c r="Q210" i="2"/>
  <c r="Q204" i="2"/>
  <c r="Q196" i="2"/>
  <c r="Q188" i="2"/>
  <c r="Q180" i="2"/>
  <c r="Q172" i="2"/>
  <c r="Q164" i="2"/>
  <c r="Q156" i="2"/>
  <c r="Q148" i="2"/>
  <c r="Q140" i="2"/>
  <c r="Q132" i="2"/>
  <c r="Q124" i="2"/>
  <c r="Q116" i="2"/>
  <c r="Q108" i="2"/>
  <c r="Q100" i="2"/>
  <c r="Q92" i="2"/>
  <c r="Q84" i="2"/>
  <c r="Q76" i="2"/>
  <c r="Q68" i="2"/>
  <c r="Q60" i="2"/>
  <c r="Q52" i="2"/>
  <c r="Q44" i="2"/>
  <c r="Q36" i="2"/>
  <c r="Q28" i="2"/>
  <c r="Q20" i="2"/>
  <c r="Q12" i="2"/>
  <c r="Q415" i="2"/>
  <c r="Q411" i="2"/>
  <c r="Q407" i="2"/>
  <c r="Q403" i="2"/>
  <c r="Q399" i="2"/>
  <c r="Q395" i="2"/>
  <c r="Q391" i="2"/>
  <c r="Q387" i="2"/>
  <c r="Q383" i="2"/>
  <c r="Q379" i="2"/>
  <c r="Q375" i="2"/>
  <c r="Q371" i="2"/>
  <c r="Q367" i="2"/>
  <c r="Q363" i="2"/>
  <c r="Q359" i="2"/>
  <c r="Q355" i="2"/>
  <c r="Q351" i="2"/>
  <c r="Q347" i="2"/>
  <c r="Q342" i="2"/>
  <c r="Q336" i="2"/>
  <c r="Q331" i="2"/>
  <c r="Q326" i="2"/>
  <c r="Q320" i="2"/>
  <c r="Q315" i="2"/>
  <c r="Q310" i="2"/>
  <c r="Q304" i="2"/>
  <c r="Q299" i="2"/>
  <c r="Q294" i="2"/>
  <c r="Q288" i="2"/>
  <c r="Q283" i="2"/>
  <c r="Q278" i="2"/>
  <c r="Q272" i="2"/>
  <c r="Q267" i="2"/>
  <c r="Q262" i="2"/>
  <c r="Q256" i="2"/>
  <c r="Q251" i="2"/>
  <c r="Q246" i="2"/>
  <c r="Q240" i="2"/>
  <c r="Q235" i="2"/>
  <c r="Q230" i="2"/>
  <c r="Q224" i="2"/>
  <c r="Q219" i="2"/>
  <c r="Q214" i="2"/>
  <c r="Q208" i="2"/>
  <c r="Q203" i="2"/>
  <c r="Q195" i="2"/>
  <c r="Q187" i="2"/>
  <c r="Q179" i="2"/>
  <c r="Q171" i="2"/>
  <c r="Q163" i="2"/>
  <c r="Q155" i="2"/>
  <c r="Q147" i="2"/>
  <c r="Q139" i="2"/>
  <c r="Q131" i="2"/>
  <c r="Q123" i="2"/>
  <c r="Q115" i="2"/>
  <c r="Q107" i="2"/>
  <c r="Q99" i="2"/>
  <c r="Q91" i="2"/>
  <c r="Q83" i="2"/>
  <c r="Q75" i="2"/>
  <c r="Q67" i="2"/>
  <c r="Q59" i="2"/>
  <c r="Q51" i="2"/>
  <c r="Q43" i="2"/>
  <c r="Q35" i="2"/>
  <c r="Q27" i="2"/>
  <c r="Q19" i="2"/>
  <c r="Q11" i="2"/>
  <c r="M21" i="1" l="1"/>
  <c r="U29" i="1"/>
  <c r="S9" i="2"/>
  <c r="F27" i="1" s="1"/>
  <c r="U9" i="2"/>
  <c r="L27" i="1" s="1"/>
  <c r="O27" i="1" s="1"/>
  <c r="T9" i="2"/>
  <c r="K27" i="1" s="1"/>
  <c r="T11" i="2"/>
  <c r="K29" i="1" s="1"/>
  <c r="S11" i="2"/>
  <c r="F29" i="1" s="1"/>
  <c r="U11" i="2"/>
  <c r="L29" i="1" s="1"/>
  <c r="O29" i="1" s="1"/>
  <c r="U8" i="2"/>
  <c r="L26" i="1" s="1"/>
  <c r="O26" i="1" s="1"/>
  <c r="S8" i="2"/>
  <c r="F26" i="1" s="1"/>
  <c r="T8" i="2"/>
  <c r="K26" i="1" s="1"/>
  <c r="U7" i="2"/>
  <c r="L25" i="1" s="1"/>
  <c r="O25" i="1" s="1"/>
  <c r="T7" i="2"/>
  <c r="K25" i="1" s="1"/>
  <c r="S10" i="2"/>
  <c r="F28" i="1" s="1"/>
  <c r="T10" i="2"/>
  <c r="K28" i="1" s="1"/>
  <c r="U10" i="2"/>
  <c r="L28" i="1" s="1"/>
  <c r="O28" i="1" s="1"/>
  <c r="V29" i="1" l="1"/>
  <c r="AF25" i="1" l="1"/>
  <c r="AE25" i="1"/>
  <c r="AG25" i="1"/>
  <c r="AC59" i="1"/>
  <c r="AH25" i="1" l="1"/>
  <c r="Z14" i="1" s="1"/>
  <c r="AC55" i="1"/>
  <c r="AE51" i="1"/>
  <c r="AE49" i="1"/>
  <c r="AE47" i="1"/>
  <c r="AE45" i="1"/>
  <c r="AE43" i="1"/>
  <c r="AE38" i="1"/>
  <c r="AE39" i="1"/>
  <c r="AE40" i="1"/>
  <c r="AE41" i="1"/>
  <c r="AE42" i="1"/>
  <c r="AE37" i="1"/>
  <c r="AC51" i="1"/>
  <c r="AC49" i="1"/>
  <c r="AC47" i="1"/>
  <c r="AC45" i="1"/>
  <c r="AC43" i="1"/>
  <c r="AC38" i="1"/>
  <c r="AC39" i="1"/>
  <c r="AC40" i="1"/>
  <c r="AC41" i="1"/>
  <c r="AC42" i="1"/>
  <c r="AC37" i="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Y103" i="1"/>
  <c r="AE101" i="1"/>
  <c r="AC101" i="1"/>
  <c r="AE100" i="1"/>
  <c r="AC100" i="1"/>
  <c r="AE99" i="1"/>
  <c r="AC99" i="1"/>
  <c r="AE98" i="1"/>
  <c r="AC98" i="1"/>
  <c r="AE97" i="1"/>
  <c r="AC97" i="1"/>
  <c r="AH92" i="1"/>
  <c r="AE92" i="1"/>
  <c r="AH91" i="1"/>
  <c r="AE91" i="1"/>
  <c r="AI90" i="1"/>
  <c r="AH90" i="1"/>
  <c r="AG90" i="1"/>
  <c r="AF90" i="1"/>
  <c r="AE90" i="1"/>
  <c r="AC90" i="1"/>
  <c r="AI89" i="1"/>
  <c r="AH89" i="1"/>
  <c r="AG89" i="1"/>
  <c r="AF89" i="1"/>
  <c r="AE89" i="1"/>
  <c r="AC89" i="1"/>
  <c r="AI88" i="1"/>
  <c r="AH88" i="1"/>
  <c r="AG88" i="1"/>
  <c r="AF88" i="1"/>
  <c r="AE88" i="1"/>
  <c r="AC88" i="1"/>
  <c r="AE69" i="1"/>
  <c r="AC69" i="1"/>
  <c r="AE68" i="1"/>
  <c r="AC68" i="1"/>
  <c r="AE67" i="1"/>
  <c r="AC67" i="1"/>
  <c r="AE66" i="1"/>
  <c r="AC66" i="1"/>
  <c r="AE60" i="1"/>
  <c r="AC60" i="1"/>
  <c r="AE59" i="1"/>
  <c r="AE58" i="1"/>
  <c r="AC58" i="1"/>
  <c r="AI51" i="1"/>
  <c r="AH51" i="1"/>
  <c r="AF51" i="1"/>
  <c r="AI49" i="1"/>
  <c r="AH49" i="1"/>
  <c r="AJ49" i="1" s="1"/>
  <c r="X49" i="1" s="1"/>
  <c r="AF49" i="1"/>
  <c r="AI47" i="1"/>
  <c r="AH47" i="1"/>
  <c r="AJ47" i="1" s="1"/>
  <c r="X47" i="1" s="1"/>
  <c r="AF47" i="1"/>
  <c r="AI45" i="1"/>
  <c r="AH45" i="1"/>
  <c r="AF45" i="1"/>
  <c r="AI43" i="1"/>
  <c r="AH43" i="1"/>
  <c r="AF43" i="1"/>
  <c r="AI42" i="1"/>
  <c r="AH42" i="1"/>
  <c r="AF42" i="1"/>
  <c r="AI41" i="1"/>
  <c r="AH41" i="1"/>
  <c r="AF41" i="1"/>
  <c r="AI40" i="1"/>
  <c r="AH40" i="1"/>
  <c r="AF40" i="1"/>
  <c r="AI39" i="1"/>
  <c r="AH39" i="1"/>
  <c r="AF39" i="1"/>
  <c r="AI38" i="1"/>
  <c r="AH38" i="1"/>
  <c r="AF38" i="1"/>
  <c r="AI37" i="1"/>
  <c r="AH37" i="1"/>
  <c r="L14" i="1"/>
  <c r="A48" i="2" l="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J43" i="1"/>
  <c r="X43" i="1" s="1"/>
  <c r="AJ51" i="1"/>
  <c r="X51" i="1" s="1"/>
  <c r="AJ45" i="1"/>
  <c r="X45" i="1" s="1"/>
  <c r="AJ37" i="1"/>
  <c r="AJ38" i="1"/>
  <c r="X38" i="1" s="1"/>
  <c r="AJ39" i="1"/>
  <c r="X39" i="1" s="1"/>
  <c r="AJ40" i="1"/>
  <c r="X40" i="1" s="1"/>
  <c r="AJ41" i="1"/>
  <c r="AJ42" i="1"/>
  <c r="X42" i="1" s="1"/>
  <c r="AE61" i="1"/>
  <c r="L57" i="1" s="1"/>
  <c r="AG93" i="1"/>
  <c r="G87" i="1" s="1"/>
  <c r="M53" i="1"/>
  <c r="AC70" i="1"/>
  <c r="AE102" i="1"/>
  <c r="Z94" i="1" s="1"/>
  <c r="AC93" i="1"/>
  <c r="AH93" i="1"/>
  <c r="AF93" i="1"/>
  <c r="AC61" i="1"/>
  <c r="AE70" i="1"/>
  <c r="P63" i="1" s="1"/>
  <c r="AE93" i="1"/>
  <c r="AI93" i="1"/>
  <c r="Z57" i="1" l="1"/>
  <c r="AF94" i="1"/>
  <c r="AE94" i="1"/>
  <c r="N87" i="1"/>
  <c r="AC94" i="1"/>
  <c r="W87" i="1"/>
  <c r="X41" i="1"/>
  <c r="AC53" i="1"/>
  <c r="AC54" i="1" s="1"/>
  <c r="AF37" i="1"/>
  <c r="AF53" i="1" s="1"/>
  <c r="AF54" i="1" s="1"/>
  <c r="X37" i="1"/>
  <c r="Z63" i="1"/>
  <c r="AE53" i="1" l="1"/>
  <c r="AE54" i="1" s="1"/>
  <c r="U53" i="1" s="1"/>
  <c r="AG94" i="1"/>
  <c r="Z84" i="1" s="1"/>
  <c r="R53" i="1"/>
  <c r="AF55" i="1" l="1"/>
  <c r="AG55" i="1" l="1"/>
  <c r="Z31" i="1" s="1"/>
  <c r="Z103" i="1" s="1"/>
</calcChain>
</file>

<file path=xl/sharedStrings.xml><?xml version="1.0" encoding="utf-8"?>
<sst xmlns="http://schemas.openxmlformats.org/spreadsheetml/2006/main" count="1613" uniqueCount="764">
  <si>
    <t>HOME INVESTMENT PARTNERSHIP PROGRAM</t>
  </si>
  <si>
    <t>HOMEOWNER REHABILITATION/RECONSTRUCTION PROGRAM</t>
  </si>
  <si>
    <t>Applicant:</t>
  </si>
  <si>
    <t>Project Administrator:</t>
  </si>
  <si>
    <t>RATING FACTOR</t>
  </si>
  <si>
    <t>MAX PTS</t>
  </si>
  <si>
    <t>SELF SCORE</t>
  </si>
  <si>
    <t>1.  Documentation of Need</t>
  </si>
  <si>
    <t>Select County:</t>
  </si>
  <si>
    <t>Poverty Rate</t>
  </si>
  <si>
    <t>Points</t>
  </si>
  <si>
    <t>35 - 45 above</t>
  </si>
  <si>
    <t>25 pts</t>
  </si>
  <si>
    <t>25 - 34.99</t>
  </si>
  <si>
    <t>15 pts</t>
  </si>
  <si>
    <t>0 - 24.99</t>
  </si>
  <si>
    <t>5 pts</t>
  </si>
  <si>
    <t>5 pts ea</t>
  </si>
  <si>
    <t>2 pts ea</t>
  </si>
  <si>
    <t>2 pts</t>
  </si>
  <si>
    <t>1 pts</t>
  </si>
  <si>
    <t>Street Overlay</t>
  </si>
  <si>
    <t>Park Improvement</t>
  </si>
  <si>
    <t>Water &amp; Sewer Maintenance/Improvement</t>
  </si>
  <si>
    <t>Street Lighting</t>
  </si>
  <si>
    <t>Vacant Property Demolition/Construction</t>
  </si>
  <si>
    <t>Substantial Preservation of Community Facilities</t>
  </si>
  <si>
    <r>
      <t xml:space="preserve">Other </t>
    </r>
    <r>
      <rPr>
        <i/>
        <sz val="9"/>
        <color theme="0" tint="-0.499984740745262"/>
        <rFont val="Calibri"/>
        <family val="2"/>
        <scheme val="minor"/>
      </rPr>
      <t>(specify)</t>
    </r>
    <r>
      <rPr>
        <sz val="9"/>
        <color theme="1"/>
        <rFont val="Calibri"/>
        <family val="2"/>
        <scheme val="minor"/>
      </rPr>
      <t>:</t>
    </r>
  </si>
  <si>
    <t>TOTAL:</t>
  </si>
  <si>
    <t xml:space="preserve">3.  Previous Funding </t>
  </si>
  <si>
    <r>
      <t xml:space="preserve">Applicant never previously funded  </t>
    </r>
    <r>
      <rPr>
        <i/>
        <sz val="8"/>
        <color theme="0" tint="-0.499984740745262"/>
        <rFont val="Calibri"/>
        <family val="2"/>
        <scheme val="minor"/>
      </rPr>
      <t>(60 pts)</t>
    </r>
  </si>
  <si>
    <t>4.  Previous Participation by MBE/WBE Contractors</t>
  </si>
  <si>
    <t>Previous participation by MBE/WBE contractors 2005-2015.</t>
  </si>
  <si>
    <r>
      <t xml:space="preserve">Applicants with 20% or more MBE/WBE Participation  </t>
    </r>
    <r>
      <rPr>
        <i/>
        <sz val="8"/>
        <color theme="0" tint="-0.499984740745262"/>
        <rFont val="Calibri"/>
        <family val="2"/>
        <scheme val="minor"/>
      </rPr>
      <t>(25 pts)</t>
    </r>
  </si>
  <si>
    <r>
      <t xml:space="preserve">Applicants with 10% to 19% MBE/WBE Participation  </t>
    </r>
    <r>
      <rPr>
        <i/>
        <sz val="8"/>
        <color theme="0" tint="-0.499984740745262"/>
        <rFont val="Calibri"/>
        <family val="2"/>
        <scheme val="minor"/>
      </rPr>
      <t>(15 pts)</t>
    </r>
  </si>
  <si>
    <r>
      <t xml:space="preserve">Applicants with 1% - 9.9% MBE/WBE Participation  </t>
    </r>
    <r>
      <rPr>
        <i/>
        <sz val="8"/>
        <color theme="0" tint="-0.499984740745262"/>
        <rFont val="Calibri"/>
        <family val="2"/>
        <scheme val="minor"/>
      </rPr>
      <t>(10 pts)</t>
    </r>
  </si>
  <si>
    <r>
      <t xml:space="preserve">No documented MBE/WBE performance on HUD-funded activities  </t>
    </r>
    <r>
      <rPr>
        <i/>
        <sz val="8"/>
        <color theme="0" tint="-0.499984740745262"/>
        <rFont val="Calibri"/>
        <family val="2"/>
        <scheme val="minor"/>
      </rPr>
      <t>(0 pts)</t>
    </r>
  </si>
  <si>
    <t>5.  Project Timely Completion</t>
  </si>
  <si>
    <t>Applicants will receive points based on timely completion of previous HOME projects funded 2005-2015.  Points received will be based on the IDIS contract setup date and the date of the project closeout transmittal letter.</t>
  </si>
  <si>
    <t>6.  Administrator Project Management Experience</t>
  </si>
  <si>
    <t>Up to 22 points will be awarded based on the project management performance with previous projects with the HOME Rehabilitation/Reconstruction program.   See pages 36-37 of the HOME Application Manual.</t>
  </si>
  <si>
    <t xml:space="preserve">Experience </t>
  </si>
  <si>
    <t>Production</t>
  </si>
  <si>
    <t>Timely Completion</t>
  </si>
  <si>
    <r>
      <t xml:space="preserve">        50 units or more  </t>
    </r>
    <r>
      <rPr>
        <i/>
        <sz val="8"/>
        <color theme="0" tint="-0.499984740745262"/>
        <rFont val="Calibri"/>
        <family val="2"/>
        <scheme val="minor"/>
      </rPr>
      <t>(10 pts)</t>
    </r>
  </si>
  <si>
    <r>
      <t xml:space="preserve">Under 18 months </t>
    </r>
    <r>
      <rPr>
        <i/>
        <sz val="8"/>
        <color theme="0" tint="-0.499984740745262"/>
        <rFont val="Calibri"/>
        <family val="2"/>
        <scheme val="minor"/>
      </rPr>
      <t xml:space="preserve"> (6 pts)</t>
    </r>
  </si>
  <si>
    <r>
      <t xml:space="preserve">10 years - 6 years  </t>
    </r>
    <r>
      <rPr>
        <i/>
        <sz val="8"/>
        <color theme="0" tint="-0.499984740745262"/>
        <rFont val="Calibri"/>
        <family val="2"/>
        <scheme val="minor"/>
      </rPr>
      <t>(4 pts)</t>
    </r>
  </si>
  <si>
    <r>
      <t xml:space="preserve">        40 units - 30 units  </t>
    </r>
    <r>
      <rPr>
        <i/>
        <sz val="9"/>
        <color theme="0" tint="-0.499984740745262"/>
        <rFont val="Calibri"/>
        <family val="2"/>
        <scheme val="minor"/>
      </rPr>
      <t>(8 pts)</t>
    </r>
  </si>
  <si>
    <r>
      <t xml:space="preserve">19 months - 24 months  </t>
    </r>
    <r>
      <rPr>
        <i/>
        <sz val="8"/>
        <color theme="0" tint="-0.499984740745262"/>
        <rFont val="Calibri"/>
        <family val="2"/>
        <scheme val="minor"/>
      </rPr>
      <t>(4 pts)</t>
    </r>
  </si>
  <si>
    <r>
      <t xml:space="preserve">5 years - 1 year  </t>
    </r>
    <r>
      <rPr>
        <i/>
        <sz val="8"/>
        <color theme="0" tint="-0.499984740745262"/>
        <rFont val="Calibri"/>
        <family val="2"/>
        <scheme val="minor"/>
      </rPr>
      <t>(2 pts)</t>
    </r>
  </si>
  <si>
    <r>
      <t xml:space="preserve">        29 units - 20 units  </t>
    </r>
    <r>
      <rPr>
        <i/>
        <sz val="9"/>
        <color theme="0" tint="-0.499984740745262"/>
        <rFont val="Calibri"/>
        <family val="2"/>
        <scheme val="minor"/>
      </rPr>
      <t>(6 pts)</t>
    </r>
  </si>
  <si>
    <r>
      <t xml:space="preserve">25 months - 36 months </t>
    </r>
    <r>
      <rPr>
        <i/>
        <sz val="8"/>
        <color theme="0" tint="-0.499984740745262"/>
        <rFont val="Calibri"/>
        <family val="2"/>
        <scheme val="minor"/>
      </rPr>
      <t xml:space="preserve"> (2 pts)</t>
    </r>
  </si>
  <si>
    <r>
      <t xml:space="preserve">        19 units - 10 units  </t>
    </r>
    <r>
      <rPr>
        <i/>
        <sz val="9"/>
        <color theme="0" tint="-0.499984740745262"/>
        <rFont val="Calibri"/>
        <family val="2"/>
        <scheme val="minor"/>
      </rPr>
      <t>(4 pts)</t>
    </r>
  </si>
  <si>
    <r>
      <t xml:space="preserve">        9 units - 1 unit  </t>
    </r>
    <r>
      <rPr>
        <i/>
        <sz val="9"/>
        <color theme="0" tint="-0.499984740745262"/>
        <rFont val="Calibri"/>
        <family val="2"/>
        <scheme val="minor"/>
      </rPr>
      <t>(2 pts)</t>
    </r>
  </si>
  <si>
    <t>7.  Community/Supportive Services</t>
  </si>
  <si>
    <t>Two points will be awarded for each community service provided for the project.  A Supportive Services Certification Form must be completed for each service listed.</t>
  </si>
  <si>
    <t>Type of Service:</t>
  </si>
  <si>
    <t>TOTAL POINTS :</t>
  </si>
  <si>
    <t>Persons below poverty level, percent, 2009-2013 - (Percent)</t>
  </si>
  <si>
    <t>Column1</t>
  </si>
  <si>
    <t>Column2</t>
  </si>
  <si>
    <t>Column3</t>
  </si>
  <si>
    <t>Category</t>
  </si>
  <si>
    <t>Prev Funded</t>
  </si>
  <si>
    <t>Closeout</t>
  </si>
  <si>
    <t>audit</t>
  </si>
  <si>
    <t>review</t>
  </si>
  <si>
    <t>proj_type</t>
  </si>
  <si>
    <t>own_ver</t>
  </si>
  <si>
    <t>occ_ver_source</t>
  </si>
  <si>
    <t>inc_ver_doc</t>
  </si>
  <si>
    <t>household</t>
  </si>
  <si>
    <t>hshld_size</t>
  </si>
  <si>
    <t>Adams</t>
  </si>
  <si>
    <t>Alcorn</t>
  </si>
  <si>
    <t>Area of Opportunity</t>
  </si>
  <si>
    <t>Yes</t>
  </si>
  <si>
    <t>PASS</t>
  </si>
  <si>
    <t>Rehabilitation</t>
  </si>
  <si>
    <t>Warranty Deed</t>
  </si>
  <si>
    <t>Electric Bill</t>
  </si>
  <si>
    <t>Paystub</t>
  </si>
  <si>
    <t>Homeowner</t>
  </si>
  <si>
    <t>1 Person</t>
  </si>
  <si>
    <t>Amite</t>
  </si>
  <si>
    <t>Area of Need</t>
  </si>
  <si>
    <t>No</t>
  </si>
  <si>
    <t>FAIL</t>
  </si>
  <si>
    <t>Reconstruction</t>
  </si>
  <si>
    <t>Quitclaim Deed</t>
  </si>
  <si>
    <t>Water/Sewer Stmt</t>
  </si>
  <si>
    <t>W-2 Form</t>
  </si>
  <si>
    <t>Household Member 1</t>
  </si>
  <si>
    <t>2 Person</t>
  </si>
  <si>
    <t>Attala</t>
  </si>
  <si>
    <t>N/A</t>
  </si>
  <si>
    <t>W-Deed, Death Cert</t>
  </si>
  <si>
    <t>Soc Sec Benefits Letter</t>
  </si>
  <si>
    <t>Household Member 2</t>
  </si>
  <si>
    <t>3 Person</t>
  </si>
  <si>
    <t>Benton</t>
  </si>
  <si>
    <t>W-Deed, Obituary</t>
  </si>
  <si>
    <t>Retirement Benefits Ltr</t>
  </si>
  <si>
    <t>Household Member 3</t>
  </si>
  <si>
    <t>4 Person</t>
  </si>
  <si>
    <t>Bolivar</t>
  </si>
  <si>
    <t>Quitclaim, Obituary</t>
  </si>
  <si>
    <t>Income Tax Returns</t>
  </si>
  <si>
    <t>Household Member 4</t>
  </si>
  <si>
    <t>5 Person</t>
  </si>
  <si>
    <t>Calhoun</t>
  </si>
  <si>
    <t>Bill of Sale/Title</t>
  </si>
  <si>
    <t>Cert of Zero Income</t>
  </si>
  <si>
    <t>Household Member 5</t>
  </si>
  <si>
    <t>6 Person</t>
  </si>
  <si>
    <t>Carroll</t>
  </si>
  <si>
    <t>Other</t>
  </si>
  <si>
    <t>7 Person</t>
  </si>
  <si>
    <t>Chickasaw</t>
  </si>
  <si>
    <t>8 Person</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</si>
  <si>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</si>
  <si>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</si>
  <si>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</si>
  <si>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</si>
  <si>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</si>
  <si>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</si>
  <si>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</si>
  <si>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</si>
  <si>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</si>
  <si>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</si>
  <si>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</si>
  <si>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</si>
  <si>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</si>
  <si>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</si>
  <si>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</si>
  <si>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</si>
  <si>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</si>
  <si>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</si>
  <si>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</si>
  <si>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</si>
  <si>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</si>
  <si>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</si>
  <si>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</si>
  <si>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</si>
  <si>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</si>
  <si>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</si>
  <si>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</si>
  <si>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</si>
  <si>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</si>
  <si>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</si>
  <si>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</si>
  <si>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</si>
  <si>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</si>
  <si>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</si>
  <si>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</si>
  <si>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</si>
  <si>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</si>
  <si>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</si>
  <si>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</si>
  <si>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Montgomery</t>
  </si>
  <si>
    <t>Neshoba</t>
  </si>
  <si>
    <t>Newton</t>
  </si>
  <si>
    <t>Noxubee</t>
  </si>
  <si>
    <t>Oktibbeha</t>
  </si>
  <si>
    <t>Panola</t>
  </si>
  <si>
    <t>Pearl River</t>
  </si>
  <si>
    <t>Perry</t>
  </si>
  <si>
    <t>Pike</t>
  </si>
  <si>
    <t>Pontotoc</t>
  </si>
  <si>
    <t>Prentiss</t>
  </si>
  <si>
    <t>Quitman</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</si>
  <si>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</si>
  <si>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</si>
  <si>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</si>
  <si>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</si>
  <si>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</si>
  <si>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</si>
  <si>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</si>
  <si>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</si>
  <si>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</si>
  <si>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</si>
  <si>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</si>
  <si>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</si>
  <si>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</si>
  <si>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</si>
  <si>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</si>
  <si>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</si>
  <si>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</si>
  <si>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</si>
  <si>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</si>
  <si>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</si>
  <si>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</si>
  <si>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</si>
  <si>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Submitted by:</t>
  </si>
  <si>
    <t>2018 HOME-REHABILITATION/RECONSTRUCTION APPLICATION CYCLE</t>
  </si>
  <si>
    <t xml:space="preserve">Date: </t>
  </si>
  <si>
    <t>APPLICATION RATING FORM (Phase I)</t>
  </si>
  <si>
    <t>2.  Concerted Revitalization Actions</t>
  </si>
  <si>
    <r>
      <t xml:space="preserve">SIGNIFICANT ACTION </t>
    </r>
    <r>
      <rPr>
        <b/>
        <i/>
        <sz val="8"/>
        <color theme="0"/>
        <rFont val="Calibri"/>
        <family val="2"/>
        <scheme val="minor"/>
      </rPr>
      <t>(up to 20 points)</t>
    </r>
  </si>
  <si>
    <r>
      <t xml:space="preserve">Target Area falls within the boundaries designated in the Community Revitalization Plan. </t>
    </r>
    <r>
      <rPr>
        <i/>
        <sz val="8"/>
        <color theme="0" tint="-0.499984740745262"/>
        <rFont val="Calibri"/>
        <family val="2"/>
        <scheme val="minor"/>
      </rPr>
      <t>(10 pts)</t>
    </r>
  </si>
  <si>
    <t>Significant Action completed</t>
  </si>
  <si>
    <t>Significant Action budgeted to be completed</t>
  </si>
  <si>
    <t>Significant actions implemented/budgeted in the target area.</t>
  </si>
  <si>
    <r>
      <t xml:space="preserve">Applicants funded between federal grant years 2013 - 2016  </t>
    </r>
    <r>
      <rPr>
        <i/>
        <sz val="8"/>
        <color theme="0" tint="-0.499984740745262"/>
        <rFont val="Calibri"/>
        <family val="2"/>
        <scheme val="minor"/>
      </rPr>
      <t>(10 pts)</t>
    </r>
  </si>
  <si>
    <r>
      <t xml:space="preserve">Applicant funded prior to federal grant year 2012  </t>
    </r>
    <r>
      <rPr>
        <i/>
        <sz val="8"/>
        <color theme="0" tint="-0.499984740745262"/>
        <rFont val="Calibri"/>
        <family val="2"/>
        <scheme val="minor"/>
      </rPr>
      <t>(20 pts)</t>
    </r>
  </si>
  <si>
    <t xml:space="preserve">FIVE POINTS will be given for each Significant Action selected below that has been implemented within the last 48 months prior to 6/1/18 or TWO POINTS will be given for each Significant Action that is budgeted for completion. </t>
  </si>
  <si>
    <t>Up to 20 points may be awarded to developments that are located in a community that has a concerted revitalization plan and either has significant actions within the plan that has been implemented within the last 48 months prior to June 1, 2018 or has documented evidence that the proposed significant action has been budgeted for completion.  An additional 10 points may be awarded if the plan identifies activities to improve the proposed target area.   See page 35 of the HOME Application Manual.</t>
  </si>
  <si>
    <r>
      <rPr>
        <sz val="11"/>
        <rFont val="Calibri"/>
        <family val="2"/>
      </rPr>
      <t>University CDP</t>
    </r>
  </si>
  <si>
    <r>
      <rPr>
        <sz val="11"/>
        <rFont val="Calibri"/>
        <family val="2"/>
      </rPr>
      <t>Sidon town</t>
    </r>
  </si>
  <si>
    <r>
      <rPr>
        <sz val="11"/>
        <rFont val="Calibri"/>
        <family val="2"/>
      </rPr>
      <t>Morgan City town</t>
    </r>
  </si>
  <si>
    <r>
      <rPr>
        <sz val="11"/>
        <rFont val="Calibri"/>
        <family val="2"/>
      </rPr>
      <t>Alligator town</t>
    </r>
  </si>
  <si>
    <r>
      <rPr>
        <sz val="11"/>
        <rFont val="Calibri"/>
        <family val="2"/>
      </rPr>
      <t>Conehatta CDP</t>
    </r>
  </si>
  <si>
    <r>
      <rPr>
        <sz val="11"/>
        <rFont val="Calibri"/>
        <family val="2"/>
      </rPr>
      <t>Centreville town</t>
    </r>
  </si>
  <si>
    <r>
      <rPr>
        <sz val="11"/>
        <rFont val="Calibri"/>
        <family val="2"/>
      </rPr>
      <t>Tchula town</t>
    </r>
  </si>
  <si>
    <r>
      <rPr>
        <sz val="11"/>
        <rFont val="Calibri"/>
        <family val="2"/>
      </rPr>
      <t>Arcola town</t>
    </r>
  </si>
  <si>
    <r>
      <rPr>
        <sz val="11"/>
        <rFont val="Calibri"/>
        <family val="2"/>
      </rPr>
      <t>Shelby city</t>
    </r>
  </si>
  <si>
    <r>
      <rPr>
        <sz val="11"/>
        <rFont val="Calibri"/>
        <family val="2"/>
      </rPr>
      <t>Silver City town</t>
    </r>
  </si>
  <si>
    <r>
      <rPr>
        <sz val="11"/>
        <rFont val="Calibri"/>
        <family val="2"/>
      </rPr>
      <t>Sturgis town</t>
    </r>
  </si>
  <si>
    <r>
      <rPr>
        <sz val="11"/>
        <rFont val="Calibri"/>
        <family val="2"/>
      </rPr>
      <t>Coahoma town</t>
    </r>
  </si>
  <si>
    <r>
      <rPr>
        <sz val="11"/>
        <rFont val="Calibri"/>
        <family val="2"/>
      </rPr>
      <t>Jonestown town</t>
    </r>
  </si>
  <si>
    <r>
      <rPr>
        <sz val="11"/>
        <rFont val="Calibri"/>
        <family val="2"/>
      </rPr>
      <t>Rosedale city</t>
    </r>
  </si>
  <si>
    <r>
      <rPr>
        <sz val="11"/>
        <rFont val="Calibri"/>
        <family val="2"/>
      </rPr>
      <t>Benoit town</t>
    </r>
  </si>
  <si>
    <r>
      <rPr>
        <sz val="11"/>
        <rFont val="Calibri"/>
        <family val="2"/>
      </rPr>
      <t>Cary town</t>
    </r>
  </si>
  <si>
    <r>
      <rPr>
        <sz val="11"/>
        <rFont val="Calibri"/>
        <family val="2"/>
      </rPr>
      <t>Goodman town</t>
    </r>
  </si>
  <si>
    <r>
      <rPr>
        <sz val="11"/>
        <rFont val="Calibri"/>
        <family val="2"/>
      </rPr>
      <t>Moorhead city</t>
    </r>
  </si>
  <si>
    <r>
      <rPr>
        <sz val="11"/>
        <rFont val="Calibri"/>
        <family val="2"/>
      </rPr>
      <t>Toomsuba CDP</t>
    </r>
  </si>
  <si>
    <r>
      <rPr>
        <sz val="11"/>
        <rFont val="Calibri"/>
        <family val="2"/>
      </rPr>
      <t>Elliott CDP</t>
    </r>
  </si>
  <si>
    <r>
      <rPr>
        <sz val="11"/>
        <rFont val="Calibri"/>
        <family val="2"/>
      </rPr>
      <t>Shaw city</t>
    </r>
  </si>
  <si>
    <r>
      <rPr>
        <sz val="11"/>
        <rFont val="Calibri"/>
        <family val="2"/>
      </rPr>
      <t>Friars Point town</t>
    </r>
  </si>
  <si>
    <r>
      <rPr>
        <sz val="11"/>
        <rFont val="Calibri"/>
        <family val="2"/>
      </rPr>
      <t>Maben town</t>
    </r>
  </si>
  <si>
    <r>
      <rPr>
        <sz val="11"/>
        <rFont val="Calibri"/>
        <family val="2"/>
      </rPr>
      <t>Metcalfe town</t>
    </r>
  </si>
  <si>
    <r>
      <rPr>
        <sz val="11"/>
        <rFont val="Calibri"/>
        <family val="2"/>
      </rPr>
      <t>Sunflower town</t>
    </r>
  </si>
  <si>
    <r>
      <rPr>
        <sz val="11"/>
        <rFont val="Calibri"/>
        <family val="2"/>
      </rPr>
      <t>Duncan town</t>
    </r>
  </si>
  <si>
    <r>
      <rPr>
        <sz val="11"/>
        <rFont val="Calibri"/>
        <family val="2"/>
      </rPr>
      <t>Fayette city</t>
    </r>
  </si>
  <si>
    <r>
      <rPr>
        <sz val="11"/>
        <rFont val="Calibri"/>
        <family val="2"/>
      </rPr>
      <t>Macon city</t>
    </r>
  </si>
  <si>
    <r>
      <rPr>
        <sz val="11"/>
        <rFont val="Calibri"/>
        <family val="2"/>
      </rPr>
      <t>Walnut town</t>
    </r>
  </si>
  <si>
    <r>
      <rPr>
        <sz val="11"/>
        <rFont val="Calibri"/>
        <family val="2"/>
      </rPr>
      <t>Gunnison town</t>
    </r>
  </si>
  <si>
    <r>
      <rPr>
        <sz val="11"/>
        <rFont val="Calibri"/>
        <family val="2"/>
      </rPr>
      <t>Port Gibson city</t>
    </r>
  </si>
  <si>
    <r>
      <rPr>
        <sz val="11"/>
        <rFont val="Calibri"/>
        <family val="2"/>
      </rPr>
      <t>Weir town</t>
    </r>
  </si>
  <si>
    <r>
      <rPr>
        <sz val="11"/>
        <rFont val="Calibri"/>
        <family val="2"/>
      </rPr>
      <t>Yazoo City city</t>
    </r>
  </si>
  <si>
    <r>
      <rPr>
        <sz val="11"/>
        <rFont val="Calibri"/>
        <family val="2"/>
      </rPr>
      <t>Summit town</t>
    </r>
  </si>
  <si>
    <r>
      <rPr>
        <sz val="11"/>
        <rFont val="Calibri"/>
        <family val="2"/>
      </rPr>
      <t>Boyle town</t>
    </r>
  </si>
  <si>
    <r>
      <rPr>
        <sz val="11"/>
        <rFont val="Calibri"/>
        <family val="2"/>
      </rPr>
      <t>Mayersville town</t>
    </r>
  </si>
  <si>
    <r>
      <rPr>
        <sz val="11"/>
        <rFont val="Calibri"/>
        <family val="2"/>
      </rPr>
      <t>Crosby town</t>
    </r>
  </si>
  <si>
    <r>
      <rPr>
        <sz val="11"/>
        <rFont val="Calibri"/>
        <family val="2"/>
      </rPr>
      <t>Durant city</t>
    </r>
  </si>
  <si>
    <r>
      <rPr>
        <sz val="11"/>
        <rFont val="Calibri"/>
        <family val="2"/>
      </rPr>
      <t>Gloster town</t>
    </r>
  </si>
  <si>
    <r>
      <rPr>
        <sz val="11"/>
        <rFont val="Calibri"/>
        <family val="2"/>
      </rPr>
      <t>Isola town</t>
    </r>
  </si>
  <si>
    <r>
      <rPr>
        <sz val="11"/>
        <rFont val="Calibri"/>
        <family val="2"/>
      </rPr>
      <t>Pickens town</t>
    </r>
  </si>
  <si>
    <r>
      <rPr>
        <sz val="11"/>
        <rFont val="Calibri"/>
        <family val="2"/>
      </rPr>
      <t>Carthage city</t>
    </r>
  </si>
  <si>
    <r>
      <rPr>
        <sz val="11"/>
        <rFont val="Calibri"/>
        <family val="2"/>
      </rPr>
      <t>Cruger town</t>
    </r>
  </si>
  <si>
    <r>
      <rPr>
        <sz val="11"/>
        <rFont val="Calibri"/>
        <family val="2"/>
      </rPr>
      <t>Mississippi Valley State University CDP</t>
    </r>
  </si>
  <si>
    <r>
      <rPr>
        <sz val="11"/>
        <rFont val="Calibri"/>
        <family val="2"/>
      </rPr>
      <t>Waynesboro city</t>
    </r>
  </si>
  <si>
    <r>
      <rPr>
        <sz val="11"/>
        <rFont val="Calibri"/>
        <family val="2"/>
      </rPr>
      <t>Bude town</t>
    </r>
  </si>
  <si>
    <r>
      <rPr>
        <sz val="11"/>
        <rFont val="Calibri"/>
        <family val="2"/>
      </rPr>
      <t>Columbia city</t>
    </r>
  </si>
  <si>
    <r>
      <rPr>
        <sz val="11"/>
        <rFont val="Calibri"/>
        <family val="2"/>
      </rPr>
      <t>Lexington city</t>
    </r>
  </si>
  <si>
    <r>
      <rPr>
        <sz val="11"/>
        <rFont val="Calibri"/>
        <family val="2"/>
      </rPr>
      <t>Louisville city</t>
    </r>
  </si>
  <si>
    <r>
      <rPr>
        <sz val="11"/>
        <rFont val="Calibri"/>
        <family val="2"/>
      </rPr>
      <t>Mound Bayou city</t>
    </r>
  </si>
  <si>
    <r>
      <rPr>
        <sz val="11"/>
        <rFont val="Calibri"/>
        <family val="2"/>
      </rPr>
      <t>Nicholson CDP</t>
    </r>
  </si>
  <si>
    <r>
      <rPr>
        <sz val="11"/>
        <rFont val="Calibri"/>
        <family val="2"/>
      </rPr>
      <t>Ruleville city</t>
    </r>
  </si>
  <si>
    <r>
      <rPr>
        <sz val="11"/>
        <rFont val="Calibri"/>
        <family val="2"/>
      </rPr>
      <t>Shuqualak town</t>
    </r>
  </si>
  <si>
    <r>
      <rPr>
        <sz val="11"/>
        <rFont val="Calibri"/>
        <family val="2"/>
      </rPr>
      <t>Courtland town</t>
    </r>
  </si>
  <si>
    <r>
      <rPr>
        <sz val="11"/>
        <rFont val="Calibri"/>
        <family val="2"/>
      </rPr>
      <t>Crawford town</t>
    </r>
  </si>
  <si>
    <r>
      <rPr>
        <sz val="11"/>
        <rFont val="Calibri"/>
        <family val="2"/>
      </rPr>
      <t>Crystal Springs city</t>
    </r>
  </si>
  <si>
    <r>
      <rPr>
        <sz val="11"/>
        <rFont val="Calibri"/>
        <family val="2"/>
      </rPr>
      <t>Derma town</t>
    </r>
  </si>
  <si>
    <r>
      <rPr>
        <sz val="11"/>
        <rFont val="Calibri"/>
        <family val="2"/>
      </rPr>
      <t>Eupora city</t>
    </r>
  </si>
  <si>
    <r>
      <rPr>
        <sz val="11"/>
        <rFont val="Calibri"/>
        <family val="2"/>
      </rPr>
      <t>Hollandale city</t>
    </r>
  </si>
  <si>
    <r>
      <rPr>
        <sz val="11"/>
        <rFont val="Calibri"/>
        <family val="2"/>
      </rPr>
      <t>Lambert town</t>
    </r>
  </si>
  <si>
    <r>
      <rPr>
        <sz val="11"/>
        <rFont val="Calibri"/>
        <family val="2"/>
      </rPr>
      <t>Prentiss town</t>
    </r>
  </si>
  <si>
    <r>
      <rPr>
        <sz val="11"/>
        <rFont val="Calibri"/>
        <family val="2"/>
      </rPr>
      <t>Belzoni city</t>
    </r>
  </si>
  <si>
    <r>
      <rPr>
        <sz val="11"/>
        <rFont val="Calibri"/>
        <family val="2"/>
      </rPr>
      <t>Bruce town</t>
    </r>
  </si>
  <si>
    <r>
      <rPr>
        <sz val="11"/>
        <rFont val="Calibri"/>
        <family val="2"/>
      </rPr>
      <t>Duck Hill town</t>
    </r>
  </si>
  <si>
    <r>
      <rPr>
        <sz val="11"/>
        <rFont val="Calibri"/>
        <family val="2"/>
      </rPr>
      <t>Lumberton city</t>
    </r>
  </si>
  <si>
    <r>
      <rPr>
        <sz val="11"/>
        <rFont val="Calibri"/>
        <family val="2"/>
      </rPr>
      <t>Morgantown CDP</t>
    </r>
  </si>
  <si>
    <r>
      <rPr>
        <sz val="11"/>
        <rFont val="Calibri"/>
        <family val="2"/>
      </rPr>
      <t>Bogue Chitto CDP (Lincoln County)</t>
    </r>
  </si>
  <si>
    <r>
      <rPr>
        <sz val="11"/>
        <rFont val="Calibri"/>
        <family val="2"/>
      </rPr>
      <t>Drew city</t>
    </r>
  </si>
  <si>
    <r>
      <rPr>
        <sz val="11"/>
        <rFont val="Calibri"/>
        <family val="2"/>
      </rPr>
      <t>Flora town</t>
    </r>
  </si>
  <si>
    <r>
      <rPr>
        <sz val="11"/>
        <rFont val="Calibri"/>
        <family val="2"/>
      </rPr>
      <t>Greenwood city</t>
    </r>
  </si>
  <si>
    <r>
      <rPr>
        <sz val="11"/>
        <rFont val="Calibri"/>
        <family val="2"/>
      </rPr>
      <t>Hillsboro CDP</t>
    </r>
  </si>
  <si>
    <r>
      <rPr>
        <sz val="11"/>
        <rFont val="Calibri"/>
        <family val="2"/>
      </rPr>
      <t>McComb city</t>
    </r>
  </si>
  <si>
    <r>
      <rPr>
        <sz val="11"/>
        <rFont val="Calibri"/>
        <family val="2"/>
      </rPr>
      <t>Mississippi State CDP</t>
    </r>
  </si>
  <si>
    <r>
      <rPr>
        <sz val="11"/>
        <rFont val="Calibri"/>
        <family val="2"/>
      </rPr>
      <t>Rawls Springs CDP</t>
    </r>
  </si>
  <si>
    <r>
      <rPr>
        <sz val="11"/>
        <rFont val="Calibri"/>
        <family val="2"/>
      </rPr>
      <t>Schlater town</t>
    </r>
  </si>
  <si>
    <r>
      <rPr>
        <sz val="11"/>
        <rFont val="Calibri"/>
        <family val="2"/>
      </rPr>
      <t>Vaiden town</t>
    </r>
  </si>
  <si>
    <r>
      <rPr>
        <sz val="11"/>
        <rFont val="Calibri"/>
        <family val="2"/>
      </rPr>
      <t>Brooksville town</t>
    </r>
  </si>
  <si>
    <r>
      <rPr>
        <sz val="11"/>
        <rFont val="Calibri"/>
        <family val="2"/>
      </rPr>
      <t>Como town</t>
    </r>
  </si>
  <si>
    <r>
      <rPr>
        <sz val="11"/>
        <rFont val="Calibri"/>
        <family val="2"/>
      </rPr>
      <t>Enterprise town</t>
    </r>
  </si>
  <si>
    <r>
      <rPr>
        <sz val="11"/>
        <rFont val="Calibri"/>
        <family val="2"/>
      </rPr>
      <t>Richton town</t>
    </r>
  </si>
  <si>
    <r>
      <rPr>
        <sz val="11"/>
        <rFont val="Calibri"/>
        <family val="2"/>
      </rPr>
      <t>Winstonville town</t>
    </r>
  </si>
  <si>
    <r>
      <rPr>
        <sz val="11"/>
        <rFont val="Calibri"/>
        <family val="2"/>
      </rPr>
      <t>Baldwyn city</t>
    </r>
  </si>
  <si>
    <r>
      <rPr>
        <sz val="11"/>
        <rFont val="Calibri"/>
        <family val="2"/>
      </rPr>
      <t>Byhalia town</t>
    </r>
  </si>
  <si>
    <r>
      <rPr>
        <sz val="11"/>
        <rFont val="Calibri"/>
        <family val="2"/>
      </rPr>
      <t>Carrollton town</t>
    </r>
  </si>
  <si>
    <r>
      <rPr>
        <sz val="11"/>
        <rFont val="Calibri"/>
        <family val="2"/>
      </rPr>
      <t>Hattiesburg city</t>
    </r>
  </si>
  <si>
    <r>
      <rPr>
        <sz val="11"/>
        <rFont val="Calibri"/>
        <family val="2"/>
      </rPr>
      <t>Oxford city</t>
    </r>
  </si>
  <si>
    <r>
      <rPr>
        <sz val="11"/>
        <rFont val="Calibri"/>
        <family val="2"/>
      </rPr>
      <t>Bogue Chitto CDP (Kemper and Neshoba Counties)</t>
    </r>
  </si>
  <si>
    <r>
      <rPr>
        <sz val="11"/>
        <rFont val="Calibri"/>
        <family val="2"/>
      </rPr>
      <t>Calhoun City town</t>
    </r>
  </si>
  <si>
    <r>
      <rPr>
        <sz val="11"/>
        <rFont val="Calibri"/>
        <family val="2"/>
      </rPr>
      <t>Ellisville city</t>
    </r>
  </si>
  <si>
    <r>
      <rPr>
        <sz val="11"/>
        <rFont val="Calibri"/>
        <family val="2"/>
      </rPr>
      <t>Falcon town</t>
    </r>
  </si>
  <si>
    <r>
      <rPr>
        <sz val="11"/>
        <rFont val="Calibri"/>
        <family val="2"/>
      </rPr>
      <t>Greenville city</t>
    </r>
  </si>
  <si>
    <r>
      <rPr>
        <sz val="11"/>
        <rFont val="Calibri"/>
        <family val="2"/>
      </rPr>
      <t>Itta Bena city</t>
    </r>
  </si>
  <si>
    <r>
      <rPr>
        <sz val="11"/>
        <rFont val="Calibri"/>
        <family val="2"/>
      </rPr>
      <t>Lula town</t>
    </r>
  </si>
  <si>
    <r>
      <rPr>
        <sz val="11"/>
        <rFont val="Calibri"/>
        <family val="2"/>
      </rPr>
      <t>Oakland town</t>
    </r>
  </si>
  <si>
    <r>
      <rPr>
        <sz val="11"/>
        <rFont val="Calibri"/>
        <family val="2"/>
      </rPr>
      <t>Scooba town</t>
    </r>
  </si>
  <si>
    <r>
      <rPr>
        <sz val="11"/>
        <rFont val="Calibri"/>
        <family val="2"/>
      </rPr>
      <t>Vicksburg city</t>
    </r>
  </si>
  <si>
    <r>
      <rPr>
        <sz val="11"/>
        <rFont val="Calibri"/>
        <family val="2"/>
      </rPr>
      <t>Winona city</t>
    </r>
  </si>
  <si>
    <r>
      <rPr>
        <sz val="11"/>
        <rFont val="Calibri"/>
        <family val="2"/>
      </rPr>
      <t>Clarksdale city</t>
    </r>
  </si>
  <si>
    <r>
      <rPr>
        <sz val="11"/>
        <rFont val="Calibri"/>
        <family val="2"/>
      </rPr>
      <t>Farrell CDP</t>
    </r>
  </si>
  <si>
    <r>
      <rPr>
        <sz val="11"/>
        <rFont val="Calibri"/>
        <family val="2"/>
      </rPr>
      <t>Standing Pine CDP</t>
    </r>
  </si>
  <si>
    <r>
      <rPr>
        <sz val="11"/>
        <rFont val="Calibri"/>
        <family val="2"/>
      </rPr>
      <t>Beaumont town</t>
    </r>
  </si>
  <si>
    <r>
      <rPr>
        <sz val="11"/>
        <rFont val="Calibri"/>
        <family val="2"/>
      </rPr>
      <t>Crenshaw town</t>
    </r>
  </si>
  <si>
    <r>
      <rPr>
        <sz val="11"/>
        <rFont val="Calibri"/>
        <family val="2"/>
      </rPr>
      <t>Lake town</t>
    </r>
  </si>
  <si>
    <r>
      <rPr>
        <sz val="11"/>
        <rFont val="Calibri"/>
        <family val="2"/>
      </rPr>
      <t>Mize town</t>
    </r>
  </si>
  <si>
    <r>
      <rPr>
        <sz val="11"/>
        <rFont val="Calibri"/>
        <family val="2"/>
      </rPr>
      <t>Pachuta town</t>
    </r>
  </si>
  <si>
    <r>
      <rPr>
        <sz val="11"/>
        <rFont val="Calibri"/>
        <family val="2"/>
      </rPr>
      <t>Renova town</t>
    </r>
  </si>
  <si>
    <r>
      <rPr>
        <sz val="11"/>
        <rFont val="Calibri"/>
        <family val="2"/>
      </rPr>
      <t>Walnut Grove town</t>
    </r>
  </si>
  <si>
    <r>
      <rPr>
        <sz val="11"/>
        <rFont val="Calibri"/>
        <family val="2"/>
      </rPr>
      <t>Kosciusko city</t>
    </r>
  </si>
  <si>
    <r>
      <rPr>
        <sz val="11"/>
        <rFont val="Calibri"/>
        <family val="2"/>
      </rPr>
      <t>Shannon town</t>
    </r>
  </si>
  <si>
    <r>
      <rPr>
        <sz val="11"/>
        <rFont val="Calibri"/>
        <family val="2"/>
      </rPr>
      <t>Starkville city</t>
    </r>
  </si>
  <si>
    <r>
      <rPr>
        <sz val="11"/>
        <rFont val="Calibri"/>
        <family val="2"/>
      </rPr>
      <t>State Line town</t>
    </r>
  </si>
  <si>
    <r>
      <rPr>
        <sz val="11"/>
        <rFont val="Calibri"/>
        <family val="2"/>
      </rPr>
      <t>Artesia town</t>
    </r>
  </si>
  <si>
    <r>
      <rPr>
        <sz val="11"/>
        <rFont val="Calibri"/>
        <family val="2"/>
      </rPr>
      <t>Buckatunna CDP</t>
    </r>
  </si>
  <si>
    <r>
      <rPr>
        <sz val="11"/>
        <rFont val="Calibri"/>
        <family val="2"/>
      </rPr>
      <t>De Kalb town</t>
    </r>
  </si>
  <si>
    <r>
      <rPr>
        <sz val="11"/>
        <rFont val="Calibri"/>
        <family val="2"/>
      </rPr>
      <t>D'Lo town</t>
    </r>
  </si>
  <si>
    <r>
      <rPr>
        <sz val="11"/>
        <rFont val="Calibri"/>
        <family val="2"/>
      </rPr>
      <t>Glendale CDP</t>
    </r>
  </si>
  <si>
    <r>
      <rPr>
        <sz val="11"/>
        <rFont val="Calibri"/>
        <family val="2"/>
      </rPr>
      <t>Hickory Flat town</t>
    </r>
  </si>
  <si>
    <r>
      <rPr>
        <sz val="11"/>
        <rFont val="Calibri"/>
        <family val="2"/>
      </rPr>
      <t>Indianola city</t>
    </r>
  </si>
  <si>
    <r>
      <rPr>
        <sz val="11"/>
        <rFont val="Calibri"/>
        <family val="2"/>
      </rPr>
      <t>Leland city</t>
    </r>
  </si>
  <si>
    <r>
      <rPr>
        <sz val="11"/>
        <rFont val="Calibri"/>
        <family val="2"/>
      </rPr>
      <t>Magee city</t>
    </r>
  </si>
  <si>
    <r>
      <rPr>
        <sz val="11"/>
        <rFont val="Calibri"/>
        <family val="2"/>
      </rPr>
      <t>Meridian city</t>
    </r>
  </si>
  <si>
    <r>
      <rPr>
        <sz val="11"/>
        <rFont val="Calibri"/>
        <family val="2"/>
      </rPr>
      <t>Natchez city</t>
    </r>
  </si>
  <si>
    <r>
      <rPr>
        <sz val="11"/>
        <rFont val="Calibri"/>
        <family val="2"/>
      </rPr>
      <t>New Houlka town</t>
    </r>
  </si>
  <si>
    <r>
      <rPr>
        <sz val="11"/>
        <rFont val="Calibri"/>
        <family val="2"/>
      </rPr>
      <t>Raleigh town</t>
    </r>
  </si>
  <si>
    <r>
      <rPr>
        <sz val="11"/>
        <rFont val="Calibri"/>
        <family val="2"/>
      </rPr>
      <t>Rolling Fork city</t>
    </r>
  </si>
  <si>
    <r>
      <rPr>
        <sz val="11"/>
        <rFont val="Calibri"/>
        <family val="2"/>
      </rPr>
      <t>Shubuta town</t>
    </r>
  </si>
  <si>
    <r>
      <rPr>
        <sz val="11"/>
        <rFont val="Calibri"/>
        <family val="2"/>
      </rPr>
      <t>Tishomingo town</t>
    </r>
  </si>
  <si>
    <r>
      <rPr>
        <sz val="11"/>
        <rFont val="Calibri"/>
        <family val="2"/>
      </rPr>
      <t>Toccopola town</t>
    </r>
  </si>
  <si>
    <r>
      <rPr>
        <sz val="11"/>
        <rFont val="Calibri"/>
        <family val="2"/>
      </rPr>
      <t>Verona city</t>
    </r>
  </si>
  <si>
    <r>
      <rPr>
        <sz val="11"/>
        <rFont val="Calibri"/>
        <family val="2"/>
      </rPr>
      <t>West Point city</t>
    </r>
  </si>
  <si>
    <r>
      <rPr>
        <sz val="11"/>
        <rFont val="Calibri"/>
        <family val="2"/>
      </rPr>
      <t>West town</t>
    </r>
  </si>
  <si>
    <r>
      <rPr>
        <sz val="11"/>
        <rFont val="Calibri"/>
        <family val="2"/>
      </rPr>
      <t>Aberdeen city</t>
    </r>
  </si>
  <si>
    <r>
      <rPr>
        <sz val="11"/>
        <rFont val="Calibri"/>
        <family val="2"/>
      </rPr>
      <t>Anguilla town</t>
    </r>
  </si>
  <si>
    <r>
      <rPr>
        <sz val="11"/>
        <rFont val="Calibri"/>
        <family val="2"/>
      </rPr>
      <t>Bentonia town</t>
    </r>
  </si>
  <si>
    <r>
      <rPr>
        <sz val="11"/>
        <rFont val="Calibri"/>
        <family val="2"/>
      </rPr>
      <t>Brookhaven city</t>
    </r>
  </si>
  <si>
    <r>
      <rPr>
        <sz val="11"/>
        <rFont val="Calibri"/>
        <family val="2"/>
      </rPr>
      <t>Burnsville town</t>
    </r>
  </si>
  <si>
    <r>
      <rPr>
        <sz val="11"/>
        <rFont val="Calibri"/>
        <family val="2"/>
      </rPr>
      <t>Eden village</t>
    </r>
  </si>
  <si>
    <r>
      <rPr>
        <sz val="11"/>
        <rFont val="Calibri"/>
        <family val="2"/>
      </rPr>
      <t>Jackson city</t>
    </r>
  </si>
  <si>
    <r>
      <rPr>
        <sz val="11"/>
        <rFont val="Calibri"/>
        <family val="2"/>
      </rPr>
      <t>Laurel city</t>
    </r>
  </si>
  <si>
    <r>
      <rPr>
        <sz val="11"/>
        <rFont val="Calibri"/>
        <family val="2"/>
      </rPr>
      <t>Marks city</t>
    </r>
  </si>
  <si>
    <r>
      <rPr>
        <sz val="11"/>
        <rFont val="Calibri"/>
        <family val="2"/>
      </rPr>
      <t>Mount Olive town</t>
    </r>
  </si>
  <si>
    <r>
      <rPr>
        <sz val="11"/>
        <rFont val="Calibri"/>
        <family val="2"/>
      </rPr>
      <t>Okolona city</t>
    </r>
  </si>
  <si>
    <r>
      <rPr>
        <sz val="11"/>
        <rFont val="Calibri"/>
        <family val="2"/>
      </rPr>
      <t>Beulah town</t>
    </r>
  </si>
  <si>
    <r>
      <rPr>
        <sz val="11"/>
        <rFont val="Calibri"/>
        <family val="2"/>
      </rPr>
      <t>DeLisle CDP</t>
    </r>
  </si>
  <si>
    <r>
      <rPr>
        <sz val="11"/>
        <rFont val="Calibri"/>
        <family val="2"/>
      </rPr>
      <t>Glendora village</t>
    </r>
  </si>
  <si>
    <r>
      <rPr>
        <sz val="11"/>
        <rFont val="Calibri"/>
        <family val="2"/>
      </rPr>
      <t>Hickory town</t>
    </r>
  </si>
  <si>
    <r>
      <rPr>
        <sz val="11"/>
        <rFont val="Calibri"/>
        <family val="2"/>
      </rPr>
      <t>Inverness town</t>
    </r>
  </si>
  <si>
    <r>
      <rPr>
        <sz val="11"/>
        <rFont val="Calibri"/>
        <family val="2"/>
      </rPr>
      <t>Louise town</t>
    </r>
  </si>
  <si>
    <r>
      <rPr>
        <sz val="11"/>
        <rFont val="Calibri"/>
        <family val="2"/>
      </rPr>
      <t>Lucedale city</t>
    </r>
  </si>
  <si>
    <r>
      <rPr>
        <sz val="11"/>
        <rFont val="Calibri"/>
        <family val="2"/>
      </rPr>
      <t>Union town</t>
    </r>
  </si>
  <si>
    <r>
      <rPr>
        <sz val="11"/>
        <rFont val="Calibri"/>
        <family val="2"/>
      </rPr>
      <t>Ackerman town</t>
    </r>
  </si>
  <si>
    <r>
      <rPr>
        <sz val="11"/>
        <rFont val="Calibri"/>
        <family val="2"/>
      </rPr>
      <t>Big Point CDP</t>
    </r>
  </si>
  <si>
    <r>
      <rPr>
        <sz val="11"/>
        <rFont val="Calibri"/>
        <family val="2"/>
      </rPr>
      <t>Blue Mountain town</t>
    </r>
  </si>
  <si>
    <r>
      <rPr>
        <sz val="11"/>
        <rFont val="Calibri"/>
        <family val="2"/>
      </rPr>
      <t>Braxton village</t>
    </r>
  </si>
  <si>
    <r>
      <rPr>
        <sz val="11"/>
        <rFont val="Calibri"/>
        <family val="2"/>
      </rPr>
      <t>Crowder town</t>
    </r>
  </si>
  <si>
    <r>
      <rPr>
        <sz val="11"/>
        <rFont val="Calibri"/>
        <family val="2"/>
      </rPr>
      <t>Holcomb CDP</t>
    </r>
  </si>
  <si>
    <r>
      <rPr>
        <sz val="11"/>
        <rFont val="Calibri"/>
        <family val="2"/>
      </rPr>
      <t>Holly Springs city</t>
    </r>
  </si>
  <si>
    <r>
      <rPr>
        <sz val="11"/>
        <rFont val="Calibri"/>
        <family val="2"/>
      </rPr>
      <t>Mendenhall city</t>
    </r>
  </si>
  <si>
    <r>
      <rPr>
        <sz val="11"/>
        <rFont val="Calibri"/>
        <family val="2"/>
      </rPr>
      <t>Monticello town</t>
    </r>
  </si>
  <si>
    <r>
      <rPr>
        <sz val="11"/>
        <rFont val="Calibri"/>
        <family val="2"/>
      </rPr>
      <t>Robinhood CDP</t>
    </r>
  </si>
  <si>
    <r>
      <rPr>
        <sz val="11"/>
        <rFont val="Calibri"/>
        <family val="2"/>
      </rPr>
      <t>Sardis town</t>
    </r>
  </si>
  <si>
    <r>
      <rPr>
        <sz val="11"/>
        <rFont val="Calibri"/>
        <family val="2"/>
      </rPr>
      <t>Booneville city</t>
    </r>
  </si>
  <si>
    <r>
      <rPr>
        <sz val="11"/>
        <rFont val="Calibri"/>
        <family val="2"/>
      </rPr>
      <t>Cleveland city</t>
    </r>
  </si>
  <si>
    <r>
      <rPr>
        <sz val="11"/>
        <rFont val="Calibri"/>
        <family val="2"/>
      </rPr>
      <t>Forest city</t>
    </r>
  </si>
  <si>
    <r>
      <rPr>
        <sz val="11"/>
        <rFont val="Calibri"/>
        <family val="2"/>
      </rPr>
      <t>Houston city</t>
    </r>
  </si>
  <si>
    <r>
      <rPr>
        <sz val="11"/>
        <rFont val="Calibri"/>
        <family val="2"/>
      </rPr>
      <t>Magnolia city</t>
    </r>
  </si>
  <si>
    <r>
      <rPr>
        <sz val="11"/>
        <rFont val="Calibri"/>
        <family val="2"/>
      </rPr>
      <t>Marion town</t>
    </r>
  </si>
  <si>
    <r>
      <rPr>
        <sz val="11"/>
        <rFont val="Calibri"/>
        <family val="2"/>
      </rPr>
      <t>North Tunica CDP</t>
    </r>
  </si>
  <si>
    <r>
      <rPr>
        <sz val="11"/>
        <rFont val="Calibri"/>
        <family val="2"/>
      </rPr>
      <t>Ripley city</t>
    </r>
  </si>
  <si>
    <r>
      <rPr>
        <sz val="11"/>
        <rFont val="Calibri"/>
        <family val="2"/>
      </rPr>
      <t>Roxie town</t>
    </r>
  </si>
  <si>
    <r>
      <rPr>
        <sz val="11"/>
        <rFont val="Calibri"/>
        <family val="2"/>
      </rPr>
      <t>Tutwiler town</t>
    </r>
  </si>
  <si>
    <r>
      <rPr>
        <sz val="11"/>
        <rFont val="Calibri"/>
        <family val="2"/>
      </rPr>
      <t>Utica town</t>
    </r>
  </si>
  <si>
    <r>
      <rPr>
        <sz val="11"/>
        <rFont val="Calibri"/>
        <family val="2"/>
      </rPr>
      <t>Vardaman town</t>
    </r>
  </si>
  <si>
    <r>
      <rPr>
        <sz val="11"/>
        <rFont val="Calibri"/>
        <family val="2"/>
      </rPr>
      <t>Webb town</t>
    </r>
  </si>
  <si>
    <r>
      <rPr>
        <sz val="11"/>
        <rFont val="Calibri"/>
        <family val="2"/>
      </rPr>
      <t>Wiggins city</t>
    </r>
  </si>
  <si>
    <r>
      <rPr>
        <sz val="11"/>
        <rFont val="Calibri"/>
        <family val="2"/>
      </rPr>
      <t>Columbus city</t>
    </r>
  </si>
  <si>
    <r>
      <rPr>
        <sz val="11"/>
        <rFont val="Calibri"/>
        <family val="2"/>
      </rPr>
      <t>Ethel town</t>
    </r>
  </si>
  <si>
    <r>
      <rPr>
        <sz val="11"/>
        <rFont val="Calibri"/>
        <family val="2"/>
      </rPr>
      <t>Hazlehurst city</t>
    </r>
  </si>
  <si>
    <r>
      <rPr>
        <sz val="11"/>
        <rFont val="Calibri"/>
        <family val="2"/>
      </rPr>
      <t>Merigold town</t>
    </r>
  </si>
  <si>
    <r>
      <rPr>
        <sz val="11"/>
        <rFont val="Calibri"/>
        <family val="2"/>
      </rPr>
      <t>Philadelphia city</t>
    </r>
  </si>
  <si>
    <r>
      <rPr>
        <sz val="11"/>
        <rFont val="Calibri"/>
        <family val="2"/>
      </rPr>
      <t>Polkville town</t>
    </r>
  </si>
  <si>
    <r>
      <rPr>
        <sz val="11"/>
        <rFont val="Calibri"/>
        <family val="2"/>
      </rPr>
      <t>Sledge town</t>
    </r>
  </si>
  <si>
    <r>
      <rPr>
        <sz val="11"/>
        <rFont val="Calibri"/>
        <family val="2"/>
      </rPr>
      <t>Belmont town</t>
    </r>
  </si>
  <si>
    <r>
      <rPr>
        <sz val="11"/>
        <rFont val="Calibri"/>
        <family val="2"/>
      </rPr>
      <t>Darling CDP</t>
    </r>
  </si>
  <si>
    <r>
      <rPr>
        <sz val="11"/>
        <rFont val="Calibri"/>
        <family val="2"/>
      </rPr>
      <t>Edwards town</t>
    </r>
  </si>
  <si>
    <r>
      <rPr>
        <sz val="11"/>
        <rFont val="Calibri"/>
        <family val="2"/>
      </rPr>
      <t>Grenada city</t>
    </r>
  </si>
  <si>
    <r>
      <rPr>
        <sz val="11"/>
        <rFont val="Calibri"/>
        <family val="2"/>
      </rPr>
      <t>Gulfport city</t>
    </r>
  </si>
  <si>
    <r>
      <rPr>
        <sz val="11"/>
        <rFont val="Calibri"/>
        <family val="2"/>
      </rPr>
      <t>New Augusta town</t>
    </r>
  </si>
  <si>
    <r>
      <rPr>
        <sz val="11"/>
        <rFont val="Calibri"/>
        <family val="2"/>
      </rPr>
      <t>Newton city</t>
    </r>
  </si>
  <si>
    <r>
      <rPr>
        <sz val="11"/>
        <rFont val="Calibri"/>
        <family val="2"/>
      </rPr>
      <t>Osyka town</t>
    </r>
  </si>
  <si>
    <r>
      <rPr>
        <sz val="11"/>
        <rFont val="Calibri"/>
        <family val="2"/>
      </rPr>
      <t>Pearl River CDP</t>
    </r>
  </si>
  <si>
    <r>
      <rPr>
        <sz val="11"/>
        <rFont val="Calibri"/>
        <family val="2"/>
      </rPr>
      <t>Plantersville town</t>
    </r>
  </si>
  <si>
    <r>
      <rPr>
        <sz val="11"/>
        <rFont val="Calibri"/>
        <family val="2"/>
      </rPr>
      <t>Pope village</t>
    </r>
  </si>
  <si>
    <r>
      <rPr>
        <sz val="11"/>
        <rFont val="Calibri"/>
        <family val="2"/>
      </rPr>
      <t>Puckett village</t>
    </r>
  </si>
  <si>
    <r>
      <rPr>
        <sz val="11"/>
        <rFont val="Calibri"/>
        <family val="2"/>
      </rPr>
      <t>Sherman town</t>
    </r>
  </si>
  <si>
    <r>
      <rPr>
        <sz val="11"/>
        <rFont val="Calibri"/>
        <family val="2"/>
      </rPr>
      <t>Woodville town</t>
    </r>
  </si>
  <si>
    <r>
      <rPr>
        <sz val="11"/>
        <rFont val="Calibri"/>
        <family val="2"/>
      </rPr>
      <t>Amory city</t>
    </r>
  </si>
  <si>
    <r>
      <rPr>
        <sz val="11"/>
        <rFont val="Calibri"/>
        <family val="2"/>
      </rPr>
      <t>Biloxi city</t>
    </r>
  </si>
  <si>
    <r>
      <rPr>
        <sz val="11"/>
        <rFont val="Calibri"/>
        <family val="2"/>
      </rPr>
      <t>Canton city</t>
    </r>
  </si>
  <si>
    <r>
      <rPr>
        <sz val="11"/>
        <rFont val="Calibri"/>
        <family val="2"/>
      </rPr>
      <t>Coffeeville town</t>
    </r>
  </si>
  <si>
    <r>
      <rPr>
        <sz val="11"/>
        <rFont val="Calibri"/>
        <family val="2"/>
      </rPr>
      <t>Fulton city</t>
    </r>
  </si>
  <si>
    <r>
      <rPr>
        <sz val="11"/>
        <rFont val="Calibri"/>
        <family val="2"/>
      </rPr>
      <t>Noxapater town</t>
    </r>
  </si>
  <si>
    <r>
      <rPr>
        <sz val="11"/>
        <rFont val="Calibri"/>
        <family val="2"/>
      </rPr>
      <t>Pascagoula city</t>
    </r>
  </si>
  <si>
    <r>
      <rPr>
        <sz val="11"/>
        <rFont val="Calibri"/>
        <family val="2"/>
      </rPr>
      <t>Redwater CDP</t>
    </r>
  </si>
  <si>
    <r>
      <rPr>
        <sz val="11"/>
        <rFont val="Calibri"/>
        <family val="2"/>
      </rPr>
      <t>Tylertown town</t>
    </r>
  </si>
  <si>
    <r>
      <rPr>
        <sz val="11"/>
        <rFont val="Calibri"/>
        <family val="2"/>
      </rPr>
      <t>West Hattiesburg CDP</t>
    </r>
  </si>
  <si>
    <r>
      <rPr>
        <sz val="11"/>
        <rFont val="Calibri"/>
        <family val="2"/>
      </rPr>
      <t>Woodland village</t>
    </r>
  </si>
  <si>
    <r>
      <rPr>
        <sz val="11"/>
        <rFont val="Calibri"/>
        <family val="2"/>
      </rPr>
      <t>Corinth city</t>
    </r>
  </si>
  <si>
    <r>
      <rPr>
        <sz val="11"/>
        <rFont val="Calibri"/>
        <family val="2"/>
      </rPr>
      <t>Decatur town</t>
    </r>
  </si>
  <si>
    <r>
      <rPr>
        <sz val="11"/>
        <rFont val="Calibri"/>
        <family val="2"/>
      </rPr>
      <t>Georgetown town</t>
    </r>
  </si>
  <si>
    <r>
      <rPr>
        <sz val="11"/>
        <rFont val="Calibri"/>
        <family val="2"/>
      </rPr>
      <t>Picayune city</t>
    </r>
  </si>
  <si>
    <r>
      <rPr>
        <sz val="11"/>
        <rFont val="Calibri"/>
        <family val="2"/>
      </rPr>
      <t>Water Valley city</t>
    </r>
  </si>
  <si>
    <r>
      <rPr>
        <sz val="11"/>
        <rFont val="Calibri"/>
        <family val="2"/>
      </rPr>
      <t>Algoma town</t>
    </r>
  </si>
  <si>
    <r>
      <rPr>
        <sz val="11"/>
        <rFont val="Calibri"/>
        <family val="2"/>
      </rPr>
      <t>Beauregard village</t>
    </r>
  </si>
  <si>
    <r>
      <rPr>
        <sz val="11"/>
        <rFont val="Calibri"/>
        <family val="2"/>
      </rPr>
      <t>Blue Springs village</t>
    </r>
  </si>
  <si>
    <r>
      <rPr>
        <sz val="11"/>
        <rFont val="Calibri"/>
        <family val="2"/>
      </rPr>
      <t>Charleston city</t>
    </r>
  </si>
  <si>
    <r>
      <rPr>
        <sz val="11"/>
        <rFont val="Calibri"/>
        <family val="2"/>
      </rPr>
      <t>Pearlington CDP</t>
    </r>
  </si>
  <si>
    <r>
      <rPr>
        <sz val="11"/>
        <rFont val="Calibri"/>
        <family val="2"/>
      </rPr>
      <t>Potts Camp town</t>
    </r>
  </si>
  <si>
    <r>
      <rPr>
        <sz val="11"/>
        <rFont val="Calibri"/>
        <family val="2"/>
      </rPr>
      <t>Quitman city</t>
    </r>
  </si>
  <si>
    <r>
      <rPr>
        <sz val="11"/>
        <rFont val="Calibri"/>
        <family val="2"/>
      </rPr>
      <t>Raymond city</t>
    </r>
  </si>
  <si>
    <r>
      <rPr>
        <sz val="11"/>
        <rFont val="Calibri"/>
        <family val="2"/>
      </rPr>
      <t>Bay Springs city</t>
    </r>
  </si>
  <si>
    <r>
      <rPr>
        <sz val="11"/>
        <rFont val="Calibri"/>
        <family val="2"/>
      </rPr>
      <t>Collins city</t>
    </r>
  </si>
  <si>
    <r>
      <rPr>
        <sz val="11"/>
        <rFont val="Calibri"/>
        <family val="2"/>
      </rPr>
      <t>Doddsville town</t>
    </r>
  </si>
  <si>
    <r>
      <rPr>
        <sz val="11"/>
        <rFont val="Calibri"/>
        <family val="2"/>
      </rPr>
      <t>Escatawpa CDP</t>
    </r>
  </si>
  <si>
    <r>
      <rPr>
        <sz val="11"/>
        <rFont val="Calibri"/>
        <family val="2"/>
      </rPr>
      <t>Golden town</t>
    </r>
  </si>
  <si>
    <r>
      <rPr>
        <sz val="11"/>
        <rFont val="Calibri"/>
        <family val="2"/>
      </rPr>
      <t>Moss Point city</t>
    </r>
  </si>
  <si>
    <r>
      <rPr>
        <sz val="11"/>
        <rFont val="Calibri"/>
        <family val="2"/>
      </rPr>
      <t>Nettleton city</t>
    </r>
  </si>
  <si>
    <r>
      <rPr>
        <sz val="11"/>
        <rFont val="Calibri"/>
        <family val="2"/>
      </rPr>
      <t>Tupelo city</t>
    </r>
  </si>
  <si>
    <r>
      <rPr>
        <sz val="11"/>
        <rFont val="Calibri"/>
        <family val="2"/>
      </rPr>
      <t>Waveland city</t>
    </r>
  </si>
  <si>
    <r>
      <rPr>
        <sz val="11"/>
        <rFont val="Calibri"/>
        <family val="2"/>
      </rPr>
      <t>Batesville city</t>
    </r>
  </si>
  <si>
    <r>
      <rPr>
        <sz val="11"/>
        <rFont val="Calibri"/>
        <family val="2"/>
      </rPr>
      <t>Cloverdale CDP</t>
    </r>
  </si>
  <si>
    <r>
      <rPr>
        <sz val="11"/>
        <rFont val="Calibri"/>
        <family val="2"/>
      </rPr>
      <t>Hatley town</t>
    </r>
  </si>
  <si>
    <r>
      <rPr>
        <sz val="11"/>
        <rFont val="Calibri"/>
        <family val="2"/>
      </rPr>
      <t>Iuka city</t>
    </r>
  </si>
  <si>
    <r>
      <rPr>
        <sz val="11"/>
        <rFont val="Calibri"/>
        <family val="2"/>
      </rPr>
      <t>Leakesville town</t>
    </r>
  </si>
  <si>
    <r>
      <rPr>
        <sz val="11"/>
        <rFont val="Calibri"/>
        <family val="2"/>
      </rPr>
      <t>Morton city</t>
    </r>
  </si>
  <si>
    <r>
      <rPr>
        <sz val="11"/>
        <rFont val="Calibri"/>
        <family val="2"/>
      </rPr>
      <t>Sebastopol town</t>
    </r>
  </si>
  <si>
    <r>
      <rPr>
        <sz val="11"/>
        <rFont val="Calibri"/>
        <family val="2"/>
      </rPr>
      <t>Taylorsville town</t>
    </r>
  </si>
  <si>
    <r>
      <rPr>
        <sz val="11"/>
        <rFont val="Calibri"/>
        <family val="2"/>
      </rPr>
      <t>Bay St. Louis city</t>
    </r>
  </si>
  <si>
    <r>
      <rPr>
        <sz val="11"/>
        <rFont val="Calibri"/>
        <family val="2"/>
      </rPr>
      <t>Foxworth CDP</t>
    </r>
  </si>
  <si>
    <r>
      <rPr>
        <sz val="11"/>
        <rFont val="Calibri"/>
        <family val="2"/>
      </rPr>
      <t>Lauderdale CDP</t>
    </r>
  </si>
  <si>
    <r>
      <rPr>
        <sz val="11"/>
        <rFont val="Calibri"/>
        <family val="2"/>
      </rPr>
      <t>Meadville town</t>
    </r>
  </si>
  <si>
    <r>
      <rPr>
        <sz val="11"/>
        <rFont val="Calibri"/>
        <family val="2"/>
      </rPr>
      <t>North Carrollton town</t>
    </r>
  </si>
  <si>
    <r>
      <rPr>
        <sz val="11"/>
        <rFont val="Calibri"/>
        <family val="2"/>
      </rPr>
      <t>Sumrall town</t>
    </r>
  </si>
  <si>
    <r>
      <rPr>
        <sz val="11"/>
        <rFont val="Calibri"/>
        <family val="2"/>
      </rPr>
      <t>Tremont town</t>
    </r>
  </si>
  <si>
    <r>
      <rPr>
        <sz val="11"/>
        <rFont val="Calibri"/>
        <family val="2"/>
      </rPr>
      <t>Tucker CDP</t>
    </r>
  </si>
  <si>
    <r>
      <rPr>
        <sz val="11"/>
        <rFont val="Calibri"/>
        <family val="2"/>
      </rPr>
      <t>Glen town</t>
    </r>
  </si>
  <si>
    <r>
      <rPr>
        <sz val="11"/>
        <rFont val="Calibri"/>
        <family val="2"/>
      </rPr>
      <t>Helena CDP</t>
    </r>
  </si>
  <si>
    <r>
      <rPr>
        <sz val="11"/>
        <rFont val="Calibri"/>
        <family val="2"/>
      </rPr>
      <t>Kiln CDP</t>
    </r>
  </si>
  <si>
    <r>
      <rPr>
        <sz val="11"/>
        <rFont val="Calibri"/>
        <family val="2"/>
      </rPr>
      <t>New Hebron town</t>
    </r>
  </si>
  <si>
    <r>
      <rPr>
        <sz val="11"/>
        <rFont val="Calibri"/>
        <family val="2"/>
      </rPr>
      <t>Pass Christian city</t>
    </r>
  </si>
  <si>
    <r>
      <rPr>
        <sz val="11"/>
        <rFont val="Calibri"/>
        <family val="2"/>
      </rPr>
      <t>Smithville town</t>
    </r>
  </si>
  <si>
    <r>
      <rPr>
        <sz val="11"/>
        <rFont val="Calibri"/>
        <family val="2"/>
      </rPr>
      <t>Walthall village</t>
    </r>
  </si>
  <si>
    <r>
      <rPr>
        <sz val="11"/>
        <rFont val="Calibri"/>
        <family val="2"/>
      </rPr>
      <t>Heidelberg town</t>
    </r>
  </si>
  <si>
    <r>
      <rPr>
        <sz val="11"/>
        <rFont val="Calibri"/>
        <family val="2"/>
      </rPr>
      <t>Marietta town</t>
    </r>
  </si>
  <si>
    <r>
      <rPr>
        <sz val="11"/>
        <rFont val="Calibri"/>
        <family val="2"/>
      </rPr>
      <t>New Albany city</t>
    </r>
  </si>
  <si>
    <r>
      <rPr>
        <sz val="11"/>
        <rFont val="Calibri"/>
        <family val="2"/>
      </rPr>
      <t>Pontotoc city</t>
    </r>
  </si>
  <si>
    <r>
      <rPr>
        <sz val="11"/>
        <rFont val="Calibri"/>
        <family val="2"/>
      </rPr>
      <t>Tunica town</t>
    </r>
  </si>
  <si>
    <r>
      <rPr>
        <sz val="11"/>
        <rFont val="Calibri"/>
        <family val="2"/>
      </rPr>
      <t>Abbeville town</t>
    </r>
  </si>
  <si>
    <r>
      <rPr>
        <sz val="11"/>
        <rFont val="Calibri"/>
        <family val="2"/>
      </rPr>
      <t>Coldwater town</t>
    </r>
  </si>
  <si>
    <r>
      <rPr>
        <sz val="11"/>
        <rFont val="Calibri"/>
        <family val="2"/>
      </rPr>
      <t>Mathiston town</t>
    </r>
  </si>
  <si>
    <r>
      <rPr>
        <sz val="11"/>
        <rFont val="Calibri"/>
        <family val="2"/>
      </rPr>
      <t>Montrose town</t>
    </r>
  </si>
  <si>
    <r>
      <rPr>
        <sz val="11"/>
        <rFont val="Calibri"/>
        <family val="2"/>
      </rPr>
      <t>Paden village</t>
    </r>
  </si>
  <si>
    <r>
      <rPr>
        <sz val="11"/>
        <rFont val="Calibri"/>
        <family val="2"/>
      </rPr>
      <t>Poplarville city</t>
    </r>
  </si>
  <si>
    <r>
      <rPr>
        <sz val="11"/>
        <rFont val="Calibri"/>
        <family val="2"/>
      </rPr>
      <t>Sallis town</t>
    </r>
  </si>
  <si>
    <r>
      <rPr>
        <sz val="11"/>
        <rFont val="Calibri"/>
        <family val="2"/>
      </rPr>
      <t>Sandersville town</t>
    </r>
  </si>
  <si>
    <r>
      <rPr>
        <sz val="11"/>
        <rFont val="Calibri"/>
        <family val="2"/>
      </rPr>
      <t>Senatobia city</t>
    </r>
  </si>
  <si>
    <r>
      <rPr>
        <sz val="11"/>
        <rFont val="Calibri"/>
        <family val="2"/>
      </rPr>
      <t>Silver Creek town</t>
    </r>
  </si>
  <si>
    <r>
      <rPr>
        <sz val="11"/>
        <rFont val="Calibri"/>
        <family val="2"/>
      </rPr>
      <t>Ecru town</t>
    </r>
  </si>
  <si>
    <r>
      <rPr>
        <sz val="11"/>
        <rFont val="Calibri"/>
        <family val="2"/>
      </rPr>
      <t>Lyman CDP</t>
    </r>
  </si>
  <si>
    <r>
      <rPr>
        <sz val="11"/>
        <rFont val="Calibri"/>
        <family val="2"/>
      </rPr>
      <t>Saucier CDP</t>
    </r>
  </si>
  <si>
    <r>
      <rPr>
        <sz val="11"/>
        <rFont val="Calibri"/>
        <family val="2"/>
      </rPr>
      <t>Sumner town</t>
    </r>
  </si>
  <si>
    <r>
      <rPr>
        <sz val="11"/>
        <rFont val="Calibri"/>
        <family val="2"/>
      </rPr>
      <t>Wesson town</t>
    </r>
  </si>
  <si>
    <r>
      <rPr>
        <sz val="11"/>
        <rFont val="Calibri"/>
        <family val="2"/>
      </rPr>
      <t>Gautier city</t>
    </r>
  </si>
  <si>
    <r>
      <rPr>
        <sz val="11"/>
        <rFont val="Calibri"/>
        <family val="2"/>
      </rPr>
      <t>Gulf Park Estates CDP</t>
    </r>
  </si>
  <si>
    <r>
      <rPr>
        <sz val="11"/>
        <rFont val="Calibri"/>
        <family val="2"/>
      </rPr>
      <t>Horn Lake city</t>
    </r>
  </si>
  <si>
    <r>
      <rPr>
        <sz val="11"/>
        <rFont val="Calibri"/>
        <family val="2"/>
      </rPr>
      <t>Kilmichael town</t>
    </r>
  </si>
  <si>
    <r>
      <rPr>
        <sz val="11"/>
        <rFont val="Calibri"/>
        <family val="2"/>
      </rPr>
      <t>McLain town</t>
    </r>
  </si>
  <si>
    <r>
      <rPr>
        <sz val="11"/>
        <rFont val="Calibri"/>
        <family val="2"/>
      </rPr>
      <t>Pace town</t>
    </r>
  </si>
  <si>
    <r>
      <rPr>
        <sz val="11"/>
        <rFont val="Calibri"/>
        <family val="2"/>
      </rPr>
      <t>Soso town</t>
    </r>
  </si>
  <si>
    <r>
      <rPr>
        <sz val="11"/>
        <rFont val="Calibri"/>
        <family val="2"/>
      </rPr>
      <t>Tunica Resorts CDP</t>
    </r>
  </si>
  <si>
    <r>
      <rPr>
        <sz val="11"/>
        <rFont val="Calibri"/>
        <family val="2"/>
      </rPr>
      <t>Arnold Line CDP</t>
    </r>
  </si>
  <si>
    <r>
      <rPr>
        <sz val="11"/>
        <rFont val="Calibri"/>
        <family val="2"/>
      </rPr>
      <t>Clinton city</t>
    </r>
  </si>
  <si>
    <r>
      <rPr>
        <sz val="11"/>
        <rFont val="Calibri"/>
        <family val="2"/>
      </rPr>
      <t>Mantachie town</t>
    </r>
  </si>
  <si>
    <r>
      <rPr>
        <sz val="11"/>
        <rFont val="Calibri"/>
        <family val="2"/>
      </rPr>
      <t>Pearl city</t>
    </r>
  </si>
  <si>
    <r>
      <rPr>
        <sz val="11"/>
        <rFont val="Calibri"/>
        <family val="2"/>
      </rPr>
      <t>St. Martin CDP</t>
    </r>
  </si>
  <si>
    <r>
      <rPr>
        <sz val="11"/>
        <rFont val="Calibri"/>
        <family val="2"/>
      </rPr>
      <t>Ashland town</t>
    </r>
  </si>
  <si>
    <r>
      <rPr>
        <sz val="11"/>
        <rFont val="Calibri"/>
        <family val="2"/>
      </rPr>
      <t>Bassfield town</t>
    </r>
  </si>
  <si>
    <r>
      <rPr>
        <sz val="11"/>
        <rFont val="Calibri"/>
        <family val="2"/>
      </rPr>
      <t>Beechwood CDP</t>
    </r>
  </si>
  <si>
    <r>
      <rPr>
        <sz val="11"/>
        <rFont val="Calibri"/>
        <family val="2"/>
      </rPr>
      <t>Chunky town</t>
    </r>
  </si>
  <si>
    <r>
      <rPr>
        <sz val="11"/>
        <rFont val="Calibri"/>
        <family val="2"/>
      </rPr>
      <t>Farmington town</t>
    </r>
  </si>
  <si>
    <r>
      <rPr>
        <sz val="11"/>
        <rFont val="Calibri"/>
        <family val="2"/>
      </rPr>
      <t>French Camp town</t>
    </r>
  </si>
  <si>
    <r>
      <rPr>
        <sz val="11"/>
        <rFont val="Calibri"/>
        <family val="2"/>
      </rPr>
      <t>Hamilton CDP</t>
    </r>
  </si>
  <si>
    <r>
      <rPr>
        <sz val="11"/>
        <rFont val="Calibri"/>
        <family val="2"/>
      </rPr>
      <t>Long Beach city</t>
    </r>
  </si>
  <si>
    <r>
      <rPr>
        <sz val="11"/>
        <rFont val="Calibri"/>
        <family val="2"/>
      </rPr>
      <t>Myrtle town</t>
    </r>
  </si>
  <si>
    <r>
      <rPr>
        <sz val="11"/>
        <rFont val="Calibri"/>
        <family val="2"/>
      </rPr>
      <t>Pelahatchie town</t>
    </r>
  </si>
  <si>
    <r>
      <rPr>
        <sz val="11"/>
        <rFont val="Calibri"/>
        <family val="2"/>
      </rPr>
      <t>Terry town</t>
    </r>
  </si>
  <si>
    <r>
      <rPr>
        <sz val="11"/>
        <rFont val="Calibri"/>
        <family val="2"/>
      </rPr>
      <t>Vancleave CDP</t>
    </r>
  </si>
  <si>
    <r>
      <rPr>
        <sz val="11"/>
        <rFont val="Calibri"/>
        <family val="2"/>
      </rPr>
      <t>Walls town</t>
    </r>
  </si>
  <si>
    <r>
      <rPr>
        <sz val="11"/>
        <rFont val="Calibri"/>
        <family val="2"/>
      </rPr>
      <t>Bolton town</t>
    </r>
  </si>
  <si>
    <r>
      <rPr>
        <sz val="11"/>
        <rFont val="Calibri"/>
        <family val="2"/>
      </rPr>
      <t>Caledonia town</t>
    </r>
  </si>
  <si>
    <r>
      <rPr>
        <sz val="11"/>
        <rFont val="Calibri"/>
        <family val="2"/>
      </rPr>
      <t>D'Iberville city</t>
    </r>
  </si>
  <si>
    <r>
      <rPr>
        <sz val="11"/>
        <rFont val="Calibri"/>
        <family val="2"/>
      </rPr>
      <t>Purvis city</t>
    </r>
  </si>
  <si>
    <r>
      <rPr>
        <sz val="11"/>
        <rFont val="Calibri"/>
        <family val="2"/>
      </rPr>
      <t>Richland city</t>
    </r>
  </si>
  <si>
    <r>
      <rPr>
        <sz val="11"/>
        <rFont val="Calibri"/>
        <family val="2"/>
      </rPr>
      <t>Rienzi town</t>
    </r>
  </si>
  <si>
    <r>
      <rPr>
        <sz val="11"/>
        <rFont val="Calibri"/>
        <family val="2"/>
      </rPr>
      <t>Southaven city</t>
    </r>
  </si>
  <si>
    <r>
      <rPr>
        <sz val="11"/>
        <rFont val="Calibri"/>
        <family val="2"/>
      </rPr>
      <t>Thaxton town</t>
    </r>
  </si>
  <si>
    <r>
      <rPr>
        <sz val="11"/>
        <rFont val="Calibri"/>
        <family val="2"/>
      </rPr>
      <t>Falkner town</t>
    </r>
  </si>
  <si>
    <r>
      <rPr>
        <sz val="11"/>
        <rFont val="Calibri"/>
        <family val="2"/>
      </rPr>
      <t>Flowood city</t>
    </r>
  </si>
  <si>
    <r>
      <rPr>
        <sz val="11"/>
        <rFont val="Calibri"/>
        <family val="2"/>
      </rPr>
      <t>Saltillo city</t>
    </r>
  </si>
  <si>
    <r>
      <rPr>
        <sz val="11"/>
        <rFont val="Calibri"/>
        <family val="2"/>
      </rPr>
      <t>Big Creek village</t>
    </r>
  </si>
  <si>
    <r>
      <rPr>
        <sz val="11"/>
        <rFont val="Calibri"/>
        <family val="2"/>
      </rPr>
      <t>Gattman village</t>
    </r>
  </si>
  <si>
    <r>
      <rPr>
        <sz val="11"/>
        <rFont val="Calibri"/>
        <family val="2"/>
      </rPr>
      <t>Gulf Hills CDP</t>
    </r>
  </si>
  <si>
    <r>
      <rPr>
        <sz val="11"/>
        <rFont val="Calibri"/>
        <family val="2"/>
      </rPr>
      <t>Lena town</t>
    </r>
  </si>
  <si>
    <r>
      <rPr>
        <sz val="11"/>
        <rFont val="Calibri"/>
        <family val="2"/>
      </rPr>
      <t>Petal city</t>
    </r>
  </si>
  <si>
    <r>
      <rPr>
        <sz val="11"/>
        <rFont val="Calibri"/>
        <family val="2"/>
      </rPr>
      <t>Ridgeland city</t>
    </r>
  </si>
  <si>
    <r>
      <rPr>
        <sz val="11"/>
        <rFont val="Calibri"/>
        <family val="2"/>
      </rPr>
      <t>Slate Springs village</t>
    </r>
  </si>
  <si>
    <r>
      <rPr>
        <sz val="11"/>
        <rFont val="Calibri"/>
        <family val="2"/>
      </rPr>
      <t>Stonewall town</t>
    </r>
  </si>
  <si>
    <r>
      <rPr>
        <sz val="11"/>
        <rFont val="Calibri"/>
        <family val="2"/>
      </rPr>
      <t>Taylor village</t>
    </r>
  </si>
  <si>
    <r>
      <rPr>
        <sz val="11"/>
        <rFont val="Calibri"/>
        <family val="2"/>
      </rPr>
      <t>Guntown town</t>
    </r>
  </si>
  <si>
    <r>
      <rPr>
        <sz val="11"/>
        <rFont val="Calibri"/>
        <family val="2"/>
      </rPr>
      <t>Jumpertown town</t>
    </r>
  </si>
  <si>
    <r>
      <rPr>
        <sz val="11"/>
        <rFont val="Calibri"/>
        <family val="2"/>
      </rPr>
      <t>Louin town</t>
    </r>
  </si>
  <si>
    <r>
      <rPr>
        <sz val="11"/>
        <rFont val="Calibri"/>
        <family val="2"/>
      </rPr>
      <t>McCool town</t>
    </r>
  </si>
  <si>
    <r>
      <rPr>
        <sz val="11"/>
        <rFont val="Calibri"/>
        <family val="2"/>
      </rPr>
      <t>Nellieburg CDP</t>
    </r>
  </si>
  <si>
    <r>
      <rPr>
        <sz val="11"/>
        <rFont val="Calibri"/>
        <family val="2"/>
      </rPr>
      <t>Ocean Springs city</t>
    </r>
  </si>
  <si>
    <r>
      <rPr>
        <sz val="11"/>
        <rFont val="Calibri"/>
        <family val="2"/>
      </rPr>
      <t>Byram city</t>
    </r>
  </si>
  <si>
    <r>
      <rPr>
        <sz val="11"/>
        <rFont val="Calibri"/>
        <family val="2"/>
      </rPr>
      <t>Liberty town</t>
    </r>
  </si>
  <si>
    <r>
      <rPr>
        <sz val="11"/>
        <rFont val="Calibri"/>
        <family val="2"/>
      </rPr>
      <t>Mooreville CDP</t>
    </r>
  </si>
  <si>
    <r>
      <rPr>
        <sz val="11"/>
        <rFont val="Calibri"/>
        <family val="2"/>
      </rPr>
      <t>New Hope CDP</t>
    </r>
  </si>
  <si>
    <r>
      <rPr>
        <sz val="11"/>
        <rFont val="Calibri"/>
        <family val="2"/>
      </rPr>
      <t>Olive Branch city</t>
    </r>
  </si>
  <si>
    <r>
      <rPr>
        <sz val="11"/>
        <rFont val="Calibri"/>
        <family val="2"/>
      </rPr>
      <t>Snow Lake Shores town</t>
    </r>
  </si>
  <si>
    <r>
      <rPr>
        <sz val="11"/>
        <rFont val="Calibri"/>
        <family val="2"/>
      </rPr>
      <t>Diamondhead city</t>
    </r>
  </si>
  <si>
    <r>
      <rPr>
        <sz val="11"/>
        <rFont val="Calibri"/>
        <family val="2"/>
      </rPr>
      <t>Hernando city</t>
    </r>
  </si>
  <si>
    <r>
      <rPr>
        <sz val="11"/>
        <rFont val="Calibri"/>
        <family val="2"/>
      </rPr>
      <t>Kearney Park CDP</t>
    </r>
  </si>
  <si>
    <r>
      <rPr>
        <sz val="11"/>
        <rFont val="Calibri"/>
        <family val="2"/>
      </rPr>
      <t>Lyon town</t>
    </r>
  </si>
  <si>
    <r>
      <rPr>
        <sz val="11"/>
        <rFont val="Calibri"/>
        <family val="2"/>
      </rPr>
      <t>Mantee village</t>
    </r>
  </si>
  <si>
    <r>
      <rPr>
        <sz val="11"/>
        <rFont val="Calibri"/>
        <family val="2"/>
      </rPr>
      <t>New Hamilton CDP</t>
    </r>
  </si>
  <si>
    <r>
      <rPr>
        <sz val="11"/>
        <rFont val="Calibri"/>
        <family val="2"/>
      </rPr>
      <t>Seminary town</t>
    </r>
  </si>
  <si>
    <r>
      <rPr>
        <sz val="11"/>
        <rFont val="Calibri"/>
        <family val="2"/>
      </rPr>
      <t>Sharon CDP</t>
    </r>
  </si>
  <si>
    <r>
      <rPr>
        <sz val="11"/>
        <rFont val="Calibri"/>
        <family val="2"/>
      </rPr>
      <t>Dumas town</t>
    </r>
  </si>
  <si>
    <r>
      <rPr>
        <sz val="11"/>
        <rFont val="Calibri"/>
        <family val="2"/>
      </rPr>
      <t>Henderson Point CDP</t>
    </r>
  </si>
  <si>
    <r>
      <rPr>
        <sz val="11"/>
        <rFont val="Calibri"/>
        <family val="2"/>
      </rPr>
      <t>Latimer CDP</t>
    </r>
  </si>
  <si>
    <r>
      <rPr>
        <sz val="11"/>
        <rFont val="Calibri"/>
        <family val="2"/>
      </rPr>
      <t>White Oak CDP</t>
    </r>
  </si>
  <si>
    <r>
      <rPr>
        <sz val="11"/>
        <rFont val="Calibri"/>
        <family val="2"/>
      </rPr>
      <t>Brandon city</t>
    </r>
  </si>
  <si>
    <r>
      <rPr>
        <sz val="11"/>
        <rFont val="Calibri"/>
        <family val="2"/>
      </rPr>
      <t>Clara CDP</t>
    </r>
  </si>
  <si>
    <r>
      <rPr>
        <sz val="11"/>
        <rFont val="Calibri"/>
        <family val="2"/>
      </rPr>
      <t>Collinsville CDP</t>
    </r>
  </si>
  <si>
    <r>
      <rPr>
        <sz val="11"/>
        <rFont val="Calibri"/>
        <family val="2"/>
      </rPr>
      <t>Lynchburg CDP</t>
    </r>
  </si>
  <si>
    <r>
      <rPr>
        <sz val="11"/>
        <rFont val="Calibri"/>
        <family val="2"/>
      </rPr>
      <t>Pittsboro village</t>
    </r>
  </si>
  <si>
    <r>
      <rPr>
        <sz val="11"/>
        <rFont val="Calibri"/>
        <family val="2"/>
      </rPr>
      <t>Florence city</t>
    </r>
  </si>
  <si>
    <r>
      <rPr>
        <sz val="11"/>
        <rFont val="Calibri"/>
        <family val="2"/>
      </rPr>
      <t>Cleary CDP</t>
    </r>
  </si>
  <si>
    <r>
      <rPr>
        <sz val="11"/>
        <rFont val="Calibri"/>
        <family val="2"/>
      </rPr>
      <t>Hurley CDP</t>
    </r>
  </si>
  <si>
    <r>
      <rPr>
        <sz val="11"/>
        <rFont val="Calibri"/>
        <family val="2"/>
      </rPr>
      <t>Madison city</t>
    </r>
  </si>
  <si>
    <r>
      <rPr>
        <sz val="11"/>
        <rFont val="Calibri"/>
        <family val="2"/>
      </rPr>
      <t>Alcorn State University CDP</t>
    </r>
  </si>
  <si>
    <r>
      <rPr>
        <sz val="11"/>
        <rFont val="Calibri"/>
        <family val="2"/>
      </rPr>
      <t>Columbus AFB CDP</t>
    </r>
  </si>
  <si>
    <r>
      <rPr>
        <sz val="11"/>
        <rFont val="Calibri"/>
        <family val="2"/>
      </rPr>
      <t>Wade CDP</t>
    </r>
  </si>
  <si>
    <r>
      <rPr>
        <sz val="11"/>
        <rFont val="Calibri"/>
        <family val="2"/>
      </rPr>
      <t>Bridgetown CDP</t>
    </r>
  </si>
  <si>
    <r>
      <rPr>
        <sz val="11"/>
        <rFont val="Calibri"/>
        <family val="2"/>
      </rPr>
      <t>Kossuth village</t>
    </r>
  </si>
  <si>
    <r>
      <rPr>
        <sz val="11"/>
        <rFont val="Calibri"/>
        <family val="2"/>
      </rPr>
      <t>Learned town</t>
    </r>
  </si>
  <si>
    <r>
      <rPr>
        <sz val="11"/>
        <rFont val="Calibri"/>
        <family val="2"/>
      </rPr>
      <t>Hide‐A‐Way Lake CDP</t>
    </r>
  </si>
  <si>
    <r>
      <rPr>
        <sz val="11"/>
        <rFont val="Calibri"/>
        <family val="2"/>
      </rPr>
      <t>Meridian Station CDP</t>
    </r>
  </si>
  <si>
    <r>
      <rPr>
        <sz val="11"/>
        <rFont val="Calibri"/>
        <family val="2"/>
      </rPr>
      <t>Satartia village</t>
    </r>
  </si>
  <si>
    <r>
      <rPr>
        <sz val="11"/>
        <rFont val="Calibri"/>
        <family val="2"/>
      </rPr>
      <t>Sylvarena village</t>
    </r>
  </si>
  <si>
    <r>
      <rPr>
        <sz val="11"/>
        <rFont val="Calibri"/>
        <family val="2"/>
      </rPr>
      <t>Tillatoba town</t>
    </r>
  </si>
  <si>
    <t>Persons in Poverty:  County Supervisor District</t>
  </si>
  <si>
    <t>Persons in Poverty:  Place</t>
  </si>
  <si>
    <t>District</t>
  </si>
  <si>
    <t>Percent</t>
  </si>
  <si>
    <t>County</t>
  </si>
  <si>
    <t>Helper1</t>
  </si>
  <si>
    <t># of Rows</t>
  </si>
  <si>
    <t>Helper2</t>
  </si>
  <si>
    <t>Row #s that match the county selected</t>
  </si>
  <si>
    <t>DeSoto</t>
  </si>
  <si>
    <t xml:space="preserve">Leflore </t>
  </si>
  <si>
    <t xml:space="preserve">Perry </t>
  </si>
  <si>
    <t xml:space="preserve">Prentiss </t>
  </si>
  <si>
    <t xml:space="preserve">Scott </t>
  </si>
  <si>
    <t xml:space="preserve">Union </t>
  </si>
  <si>
    <t>Helper3</t>
  </si>
  <si>
    <t>Eliminate Gaps</t>
  </si>
  <si>
    <t>%</t>
  </si>
  <si>
    <t>Up to 25 points may be awarded to projects based on the poverty rate level of the Supervisor District and/or Place the project is located.  See Persons in Poverty (County Supervisor District) and Persons in Poverty (Place) .</t>
  </si>
  <si>
    <t>Total Number of Units:</t>
  </si>
  <si>
    <t>#Units</t>
  </si>
  <si>
    <t>Share of Units %</t>
  </si>
  <si>
    <t>Poverty %</t>
  </si>
  <si>
    <t>5pts</t>
  </si>
  <si>
    <t xml:space="preserve">COMBINED TOTALS:  </t>
  </si>
  <si>
    <t>Poverty Weight</t>
  </si>
  <si>
    <t xml:space="preserve">        Select Place:</t>
  </si>
  <si>
    <t>Pov Weight</t>
  </si>
  <si>
    <t>Units %</t>
  </si>
  <si>
    <t>County/Place Selection</t>
  </si>
  <si>
    <t>County Selected</t>
  </si>
  <si>
    <t>Place Selected</t>
  </si>
  <si>
    <t>Units Selected</t>
  </si>
  <si>
    <r>
      <rPr>
        <sz val="10"/>
        <rFont val="Arial"/>
        <family val="2"/>
      </rPr>
      <t>Adams County</t>
    </r>
  </si>
  <si>
    <r>
      <rPr>
        <sz val="10"/>
        <rFont val="Arial"/>
        <family val="2"/>
      </rPr>
      <t>Anguilla</t>
    </r>
  </si>
  <si>
    <r>
      <rPr>
        <sz val="10"/>
        <rFont val="Arial"/>
        <family val="2"/>
      </rPr>
      <t>Arcola</t>
    </r>
  </si>
  <si>
    <r>
      <rPr>
        <sz val="10"/>
        <rFont val="Arial"/>
        <family val="2"/>
      </rPr>
      <t>Artesia</t>
    </r>
  </si>
  <si>
    <r>
      <rPr>
        <sz val="10"/>
        <rFont val="Arial"/>
        <family val="2"/>
      </rPr>
      <t>Baldwyn</t>
    </r>
  </si>
  <si>
    <r>
      <rPr>
        <sz val="10"/>
        <rFont val="Arial"/>
        <family val="2"/>
      </rPr>
      <t>Beaumont</t>
    </r>
  </si>
  <si>
    <r>
      <rPr>
        <sz val="10"/>
        <rFont val="Arial"/>
        <family val="2"/>
      </rPr>
      <t>Beauregard</t>
    </r>
  </si>
  <si>
    <r>
      <rPr>
        <sz val="10"/>
        <rFont val="Arial"/>
        <family val="2"/>
      </rPr>
      <t>Belzoni</t>
    </r>
  </si>
  <si>
    <r>
      <rPr>
        <sz val="10"/>
        <rFont val="Arial"/>
        <family val="2"/>
      </rPr>
      <t>Benoit</t>
    </r>
  </si>
  <si>
    <r>
      <rPr>
        <sz val="10"/>
        <rFont val="Arial"/>
        <family val="2"/>
      </rPr>
      <t>Benton County</t>
    </r>
  </si>
  <si>
    <r>
      <rPr>
        <sz val="10"/>
        <rFont val="Arial"/>
        <family val="2"/>
      </rPr>
      <t>Bentonia</t>
    </r>
  </si>
  <si>
    <r>
      <rPr>
        <sz val="10"/>
        <rFont val="Arial"/>
        <family val="2"/>
      </rPr>
      <t>Beulah</t>
    </r>
  </si>
  <si>
    <r>
      <rPr>
        <sz val="10"/>
        <rFont val="Arial"/>
        <family val="2"/>
      </rPr>
      <t>Bolivar</t>
    </r>
  </si>
  <si>
    <r>
      <rPr>
        <sz val="10"/>
        <rFont val="Arial"/>
        <family val="2"/>
      </rPr>
      <t>Bolton</t>
    </r>
  </si>
  <si>
    <r>
      <rPr>
        <sz val="10"/>
        <rFont val="Arial"/>
        <family val="2"/>
      </rPr>
      <t>Booneville</t>
    </r>
  </si>
  <si>
    <r>
      <rPr>
        <sz val="10"/>
        <rFont val="Arial"/>
        <family val="2"/>
      </rPr>
      <t>Brookhaven</t>
    </r>
  </si>
  <si>
    <r>
      <rPr>
        <sz val="10"/>
        <rFont val="Arial"/>
        <family val="2"/>
      </rPr>
      <t>Bude</t>
    </r>
  </si>
  <si>
    <r>
      <rPr>
        <sz val="10"/>
        <rFont val="Arial"/>
        <family val="2"/>
      </rPr>
      <t>Carroll County</t>
    </r>
  </si>
  <si>
    <r>
      <rPr>
        <sz val="10"/>
        <rFont val="Arial"/>
        <family val="2"/>
      </rPr>
      <t>Centreville</t>
    </r>
  </si>
  <si>
    <r>
      <rPr>
        <sz val="10"/>
        <rFont val="Arial"/>
        <family val="2"/>
      </rPr>
      <t>Charleston</t>
    </r>
  </si>
  <si>
    <r>
      <rPr>
        <sz val="10"/>
        <rFont val="Arial"/>
        <family val="2"/>
      </rPr>
      <t>Chickasaw County</t>
    </r>
  </si>
  <si>
    <r>
      <rPr>
        <sz val="10"/>
        <rFont val="Arial"/>
        <family val="2"/>
      </rPr>
      <t>Choctaw County</t>
    </r>
  </si>
  <si>
    <r>
      <rPr>
        <sz val="10"/>
        <rFont val="Arial"/>
        <family val="2"/>
      </rPr>
      <t>Claiborne County</t>
    </r>
  </si>
  <si>
    <r>
      <rPr>
        <sz val="10"/>
        <rFont val="Arial"/>
        <family val="2"/>
      </rPr>
      <t>Clarksdale</t>
    </r>
  </si>
  <si>
    <r>
      <rPr>
        <sz val="10"/>
        <rFont val="Arial"/>
        <family val="2"/>
      </rPr>
      <t>Clay County</t>
    </r>
  </si>
  <si>
    <r>
      <rPr>
        <sz val="10"/>
        <rFont val="Arial"/>
        <family val="2"/>
      </rPr>
      <t>Cleveland</t>
    </r>
  </si>
  <si>
    <r>
      <rPr>
        <sz val="10"/>
        <rFont val="Arial"/>
        <family val="2"/>
      </rPr>
      <t>Coahoma</t>
    </r>
  </si>
  <si>
    <r>
      <rPr>
        <sz val="10"/>
        <rFont val="Arial"/>
        <family val="2"/>
      </rPr>
      <t>Coahoma County</t>
    </r>
  </si>
  <si>
    <r>
      <rPr>
        <sz val="10"/>
        <rFont val="Arial"/>
        <family val="2"/>
      </rPr>
      <t>Columbia</t>
    </r>
  </si>
  <si>
    <r>
      <rPr>
        <sz val="10"/>
        <rFont val="Arial"/>
        <family val="2"/>
      </rPr>
      <t>Columbus</t>
    </r>
  </si>
  <si>
    <r>
      <rPr>
        <sz val="10"/>
        <rFont val="Arial"/>
        <family val="2"/>
      </rPr>
      <t>Como</t>
    </r>
  </si>
  <si>
    <r>
      <rPr>
        <sz val="10"/>
        <rFont val="Arial"/>
        <family val="2"/>
      </rPr>
      <t>Copiah County</t>
    </r>
  </si>
  <si>
    <r>
      <rPr>
        <sz val="10"/>
        <rFont val="Arial"/>
        <family val="2"/>
      </rPr>
      <t>Courtland</t>
    </r>
  </si>
  <si>
    <r>
      <rPr>
        <sz val="10"/>
        <rFont val="Arial"/>
        <family val="2"/>
      </rPr>
      <t>Crawford</t>
    </r>
  </si>
  <si>
    <r>
      <rPr>
        <sz val="10"/>
        <rFont val="Arial"/>
        <family val="2"/>
      </rPr>
      <t>Crenshaw</t>
    </r>
  </si>
  <si>
    <r>
      <rPr>
        <sz val="10"/>
        <rFont val="Arial"/>
        <family val="2"/>
      </rPr>
      <t>Crosby</t>
    </r>
  </si>
  <si>
    <r>
      <rPr>
        <sz val="10"/>
        <rFont val="Arial"/>
        <family val="2"/>
      </rPr>
      <t>Cruger</t>
    </r>
  </si>
  <si>
    <r>
      <rPr>
        <sz val="10"/>
        <rFont val="Arial"/>
        <family val="2"/>
      </rPr>
      <t>Dekalb</t>
    </r>
  </si>
  <si>
    <r>
      <rPr>
        <sz val="10"/>
        <rFont val="Arial"/>
        <family val="2"/>
      </rPr>
      <t>D'Lo</t>
    </r>
  </si>
  <si>
    <r>
      <rPr>
        <sz val="10"/>
        <rFont val="Arial"/>
        <family val="2"/>
      </rPr>
      <t>Doddsville</t>
    </r>
  </si>
  <si>
    <r>
      <rPr>
        <sz val="10"/>
        <rFont val="Arial"/>
        <family val="2"/>
      </rPr>
      <t>Drew</t>
    </r>
  </si>
  <si>
    <r>
      <rPr>
        <sz val="10"/>
        <rFont val="Arial"/>
        <family val="2"/>
      </rPr>
      <t>Duncan</t>
    </r>
  </si>
  <si>
    <r>
      <rPr>
        <sz val="10"/>
        <rFont val="Arial"/>
        <family val="2"/>
      </rPr>
      <t>Durant</t>
    </r>
  </si>
  <si>
    <r>
      <rPr>
        <sz val="10"/>
        <rFont val="Arial"/>
        <family val="2"/>
      </rPr>
      <t>Edwards</t>
    </r>
  </si>
  <si>
    <r>
      <rPr>
        <sz val="10"/>
        <rFont val="Arial"/>
        <family val="2"/>
      </rPr>
      <t>Ellisville</t>
    </r>
  </si>
  <si>
    <r>
      <rPr>
        <sz val="10"/>
        <rFont val="Arial"/>
        <family val="2"/>
      </rPr>
      <t>Ethel</t>
    </r>
  </si>
  <si>
    <r>
      <rPr>
        <sz val="10"/>
        <rFont val="Arial"/>
        <family val="2"/>
      </rPr>
      <t>Eupora</t>
    </r>
  </si>
  <si>
    <r>
      <rPr>
        <sz val="10"/>
        <rFont val="Arial"/>
        <family val="2"/>
      </rPr>
      <t>Falcon</t>
    </r>
  </si>
  <si>
    <r>
      <rPr>
        <sz val="10"/>
        <rFont val="Arial"/>
        <family val="2"/>
      </rPr>
      <t>Fayette</t>
    </r>
  </si>
  <si>
    <r>
      <rPr>
        <sz val="10"/>
        <rFont val="Arial"/>
        <family val="2"/>
      </rPr>
      <t>Flora</t>
    </r>
  </si>
  <si>
    <r>
      <rPr>
        <sz val="10"/>
        <rFont val="Arial"/>
        <family val="2"/>
      </rPr>
      <t>Franklin County</t>
    </r>
  </si>
  <si>
    <r>
      <rPr>
        <sz val="10"/>
        <rFont val="Arial"/>
        <family val="2"/>
      </rPr>
      <t>George County</t>
    </r>
  </si>
  <si>
    <r>
      <rPr>
        <sz val="10"/>
        <rFont val="Arial"/>
        <family val="2"/>
      </rPr>
      <t>Goodman</t>
    </r>
  </si>
  <si>
    <r>
      <rPr>
        <sz val="10"/>
        <rFont val="Arial"/>
        <family val="2"/>
      </rPr>
      <t>Greene County</t>
    </r>
  </si>
  <si>
    <r>
      <rPr>
        <sz val="10"/>
        <rFont val="Arial"/>
        <family val="2"/>
      </rPr>
      <t>Greenville</t>
    </r>
  </si>
  <si>
    <r>
      <rPr>
        <sz val="10"/>
        <rFont val="Arial"/>
        <family val="2"/>
      </rPr>
      <t>Greenwood</t>
    </r>
  </si>
  <si>
    <r>
      <rPr>
        <sz val="10"/>
        <rFont val="Arial"/>
        <family val="2"/>
      </rPr>
      <t>Gunnison</t>
    </r>
  </si>
  <si>
    <r>
      <rPr>
        <sz val="10"/>
        <rFont val="Arial"/>
        <family val="2"/>
      </rPr>
      <t>Hazelhurst</t>
    </r>
  </si>
  <si>
    <r>
      <rPr>
        <sz val="10"/>
        <rFont val="Arial"/>
        <family val="2"/>
      </rPr>
      <t>Heidelberg</t>
    </r>
  </si>
  <si>
    <r>
      <rPr>
        <sz val="10"/>
        <rFont val="Arial"/>
        <family val="2"/>
      </rPr>
      <t>Hollandale</t>
    </r>
  </si>
  <si>
    <r>
      <rPr>
        <sz val="10"/>
        <rFont val="Arial"/>
        <family val="2"/>
      </rPr>
      <t>Humphreys County</t>
    </r>
  </si>
  <si>
    <r>
      <rPr>
        <sz val="10"/>
        <rFont val="Arial"/>
        <family val="2"/>
      </rPr>
      <t>Indianola</t>
    </r>
  </si>
  <si>
    <r>
      <rPr>
        <sz val="10"/>
        <rFont val="Arial"/>
        <family val="2"/>
      </rPr>
      <t>Inverness</t>
    </r>
  </si>
  <si>
    <r>
      <rPr>
        <sz val="10"/>
        <rFont val="Arial"/>
        <family val="2"/>
      </rPr>
      <t>Isola</t>
    </r>
  </si>
  <si>
    <r>
      <rPr>
        <sz val="10"/>
        <rFont val="Arial"/>
        <family val="2"/>
      </rPr>
      <t>Issaquena County</t>
    </r>
  </si>
  <si>
    <r>
      <rPr>
        <sz val="10"/>
        <rFont val="Arial"/>
        <family val="2"/>
      </rPr>
      <t>Itta Bena</t>
    </r>
  </si>
  <si>
    <r>
      <rPr>
        <sz val="10"/>
        <rFont val="Arial"/>
        <family val="2"/>
      </rPr>
      <t>Jasper County</t>
    </r>
  </si>
  <si>
    <r>
      <rPr>
        <sz val="10"/>
        <rFont val="Arial"/>
        <family val="2"/>
      </rPr>
      <t>Jefferson County</t>
    </r>
  </si>
  <si>
    <r>
      <rPr>
        <sz val="10"/>
        <rFont val="Arial"/>
        <family val="2"/>
      </rPr>
      <t>Jefferson Davis County</t>
    </r>
  </si>
  <si>
    <r>
      <rPr>
        <sz val="10"/>
        <rFont val="Arial"/>
        <family val="2"/>
      </rPr>
      <t>Jones County</t>
    </r>
  </si>
  <si>
    <r>
      <rPr>
        <sz val="10"/>
        <rFont val="Arial"/>
        <family val="2"/>
      </rPr>
      <t>Kilmichael</t>
    </r>
  </si>
  <si>
    <r>
      <rPr>
        <sz val="10"/>
        <rFont val="Arial"/>
        <family val="2"/>
      </rPr>
      <t>Lambert</t>
    </r>
  </si>
  <si>
    <r>
      <rPr>
        <sz val="10"/>
        <rFont val="Arial"/>
        <family val="2"/>
      </rPr>
      <t>Lawrence County</t>
    </r>
  </si>
  <si>
    <r>
      <rPr>
        <sz val="10"/>
        <rFont val="Arial"/>
        <family val="2"/>
      </rPr>
      <t>Leflore</t>
    </r>
  </si>
  <si>
    <r>
      <rPr>
        <sz val="10"/>
        <rFont val="Arial"/>
        <family val="2"/>
      </rPr>
      <t>Leflore County</t>
    </r>
  </si>
  <si>
    <r>
      <rPr>
        <sz val="10"/>
        <rFont val="Arial"/>
        <family val="2"/>
      </rPr>
      <t>Leland</t>
    </r>
  </si>
  <si>
    <r>
      <rPr>
        <sz val="10"/>
        <rFont val="Arial"/>
        <family val="2"/>
      </rPr>
      <t>Lexington</t>
    </r>
  </si>
  <si>
    <r>
      <rPr>
        <sz val="10"/>
        <rFont val="Arial"/>
        <family val="2"/>
      </rPr>
      <t>Lincoln County</t>
    </r>
  </si>
  <si>
    <r>
      <rPr>
        <sz val="10"/>
        <rFont val="Arial"/>
        <family val="2"/>
      </rPr>
      <t>Louise</t>
    </r>
  </si>
  <si>
    <r>
      <rPr>
        <sz val="10"/>
        <rFont val="Arial"/>
        <family val="2"/>
      </rPr>
      <t>Lowndes County</t>
    </r>
  </si>
  <si>
    <r>
      <rPr>
        <sz val="10"/>
        <rFont val="Arial"/>
        <family val="2"/>
      </rPr>
      <t>Lula</t>
    </r>
  </si>
  <si>
    <r>
      <rPr>
        <sz val="10"/>
        <rFont val="Arial"/>
        <family val="2"/>
      </rPr>
      <t>Maben</t>
    </r>
  </si>
  <si>
    <r>
      <rPr>
        <sz val="10"/>
        <rFont val="Arial"/>
        <family val="2"/>
      </rPr>
      <t>Macon</t>
    </r>
  </si>
  <si>
    <r>
      <rPr>
        <sz val="10"/>
        <rFont val="Arial"/>
        <family val="2"/>
      </rPr>
      <t>Marion County</t>
    </r>
  </si>
  <si>
    <r>
      <rPr>
        <sz val="10"/>
        <rFont val="Arial"/>
        <family val="2"/>
      </rPr>
      <t>Marks</t>
    </r>
  </si>
  <si>
    <r>
      <rPr>
        <sz val="10"/>
        <rFont val="Arial"/>
        <family val="2"/>
      </rPr>
      <t>Marshall County</t>
    </r>
  </si>
  <si>
    <r>
      <rPr>
        <sz val="10"/>
        <rFont val="Arial"/>
        <family val="2"/>
      </rPr>
      <t>Mayersville</t>
    </r>
  </si>
  <si>
    <r>
      <rPr>
        <sz val="10"/>
        <rFont val="Arial"/>
        <family val="2"/>
      </rPr>
      <t>Mclain</t>
    </r>
  </si>
  <si>
    <r>
      <rPr>
        <sz val="10"/>
        <rFont val="Arial"/>
        <family val="2"/>
      </rPr>
      <t>Merigold</t>
    </r>
  </si>
  <si>
    <r>
      <rPr>
        <sz val="10"/>
        <rFont val="Arial"/>
        <family val="2"/>
      </rPr>
      <t>Metcalfe</t>
    </r>
  </si>
  <si>
    <r>
      <rPr>
        <sz val="10"/>
        <rFont val="Arial"/>
        <family val="2"/>
      </rPr>
      <t>Montgomery County</t>
    </r>
  </si>
  <si>
    <r>
      <rPr>
        <sz val="10"/>
        <rFont val="Arial"/>
        <family val="2"/>
      </rPr>
      <t>Moorhead</t>
    </r>
  </si>
  <si>
    <r>
      <rPr>
        <sz val="10"/>
        <rFont val="Arial"/>
        <family val="2"/>
      </rPr>
      <t>Morgan City</t>
    </r>
  </si>
  <si>
    <r>
      <rPr>
        <sz val="10"/>
        <rFont val="Arial"/>
        <family val="2"/>
      </rPr>
      <t>Morton</t>
    </r>
  </si>
  <si>
    <r>
      <rPr>
        <sz val="10"/>
        <rFont val="Arial"/>
        <family val="2"/>
      </rPr>
      <t>Mound Bayou</t>
    </r>
  </si>
  <si>
    <r>
      <rPr>
        <sz val="10"/>
        <rFont val="Arial"/>
        <family val="2"/>
      </rPr>
      <t>Noxubee County</t>
    </r>
  </si>
  <si>
    <r>
      <rPr>
        <sz val="10"/>
        <rFont val="Arial"/>
        <family val="2"/>
      </rPr>
      <t>Oakland</t>
    </r>
  </si>
  <si>
    <r>
      <rPr>
        <sz val="10"/>
        <rFont val="Arial"/>
        <family val="2"/>
      </rPr>
      <t>Okolona</t>
    </r>
  </si>
  <si>
    <r>
      <rPr>
        <sz val="10"/>
        <rFont val="Arial"/>
        <family val="2"/>
      </rPr>
      <t>Oktibbeha County</t>
    </r>
  </si>
  <si>
    <r>
      <rPr>
        <sz val="10"/>
        <rFont val="Arial"/>
        <family val="2"/>
      </rPr>
      <t>Osyka</t>
    </r>
  </si>
  <si>
    <r>
      <rPr>
        <sz val="10"/>
        <rFont val="Arial"/>
        <family val="2"/>
      </rPr>
      <t>Panola County</t>
    </r>
  </si>
  <si>
    <r>
      <rPr>
        <sz val="10"/>
        <rFont val="Arial"/>
        <family val="2"/>
      </rPr>
      <t>Perry County</t>
    </r>
  </si>
  <si>
    <r>
      <rPr>
        <sz val="10"/>
        <rFont val="Arial"/>
        <family val="2"/>
      </rPr>
      <t>Pickens</t>
    </r>
  </si>
  <si>
    <r>
      <rPr>
        <sz val="10"/>
        <rFont val="Arial"/>
        <family val="2"/>
      </rPr>
      <t>Prentiss</t>
    </r>
  </si>
  <si>
    <r>
      <rPr>
        <sz val="10"/>
        <rFont val="Arial"/>
        <family val="2"/>
      </rPr>
      <t>Quitman County</t>
    </r>
  </si>
  <si>
    <r>
      <rPr>
        <sz val="10"/>
        <rFont val="Arial"/>
        <family val="2"/>
      </rPr>
      <t>Richton</t>
    </r>
  </si>
  <si>
    <r>
      <rPr>
        <sz val="10"/>
        <rFont val="Arial"/>
        <family val="2"/>
      </rPr>
      <t>Ripley</t>
    </r>
  </si>
  <si>
    <r>
      <rPr>
        <sz val="10"/>
        <rFont val="Arial"/>
        <family val="2"/>
      </rPr>
      <t>Rolling Fork</t>
    </r>
  </si>
  <si>
    <r>
      <rPr>
        <sz val="10"/>
        <rFont val="Arial"/>
        <family val="2"/>
      </rPr>
      <t>Rosedale</t>
    </r>
  </si>
  <si>
    <r>
      <rPr>
        <sz val="10"/>
        <rFont val="Arial"/>
        <family val="2"/>
      </rPr>
      <t>Roxie</t>
    </r>
  </si>
  <si>
    <r>
      <rPr>
        <sz val="10"/>
        <rFont val="Arial"/>
        <family val="2"/>
      </rPr>
      <t>Ruleville</t>
    </r>
  </si>
  <si>
    <r>
      <rPr>
        <sz val="10"/>
        <rFont val="Arial"/>
        <family val="2"/>
      </rPr>
      <t>Sandersville</t>
    </r>
  </si>
  <si>
    <r>
      <rPr>
        <sz val="10"/>
        <rFont val="Arial"/>
        <family val="2"/>
      </rPr>
      <t>Sardis</t>
    </r>
  </si>
  <si>
    <r>
      <rPr>
        <sz val="10"/>
        <rFont val="Arial"/>
        <family val="2"/>
      </rPr>
      <t>Schlater</t>
    </r>
  </si>
  <si>
    <r>
      <rPr>
        <sz val="10"/>
        <rFont val="Arial"/>
        <family val="2"/>
      </rPr>
      <t>Scooba</t>
    </r>
  </si>
  <si>
    <r>
      <rPr>
        <sz val="10"/>
        <rFont val="Arial"/>
        <family val="2"/>
      </rPr>
      <t>Sharkey</t>
    </r>
  </si>
  <si>
    <r>
      <rPr>
        <sz val="10"/>
        <rFont val="Arial"/>
        <family val="2"/>
      </rPr>
      <t>Shaw</t>
    </r>
  </si>
  <si>
    <r>
      <rPr>
        <sz val="10"/>
        <rFont val="Arial"/>
        <family val="2"/>
      </rPr>
      <t>Shelby</t>
    </r>
  </si>
  <si>
    <r>
      <rPr>
        <sz val="10"/>
        <rFont val="Arial"/>
        <family val="2"/>
      </rPr>
      <t>Shuqualak</t>
    </r>
  </si>
  <si>
    <r>
      <rPr>
        <sz val="10"/>
        <rFont val="Arial"/>
        <family val="2"/>
      </rPr>
      <t>Sidon</t>
    </r>
  </si>
  <si>
    <r>
      <rPr>
        <sz val="10"/>
        <rFont val="Arial"/>
        <family val="2"/>
      </rPr>
      <t>Silver City</t>
    </r>
  </si>
  <si>
    <r>
      <rPr>
        <sz val="10"/>
        <rFont val="Arial"/>
        <family val="2"/>
      </rPr>
      <t>Sledge</t>
    </r>
  </si>
  <si>
    <r>
      <rPr>
        <sz val="10"/>
        <rFont val="Arial"/>
        <family val="2"/>
      </rPr>
      <t>Starkville</t>
    </r>
  </si>
  <si>
    <r>
      <rPr>
        <sz val="10"/>
        <rFont val="Arial"/>
        <family val="2"/>
      </rPr>
      <t>State Line</t>
    </r>
  </si>
  <si>
    <r>
      <rPr>
        <sz val="10"/>
        <rFont val="Arial"/>
        <family val="2"/>
      </rPr>
      <t>Sumrall</t>
    </r>
  </si>
  <si>
    <r>
      <rPr>
        <sz val="10"/>
        <rFont val="Arial"/>
        <family val="2"/>
      </rPr>
      <t>Sunflower</t>
    </r>
  </si>
  <si>
    <r>
      <rPr>
        <sz val="10"/>
        <rFont val="Arial"/>
        <family val="2"/>
      </rPr>
      <t>Sunflower County</t>
    </r>
  </si>
  <si>
    <r>
      <rPr>
        <sz val="10"/>
        <rFont val="Arial"/>
        <family val="2"/>
      </rPr>
      <t>Tallahatchie County</t>
    </r>
  </si>
  <si>
    <r>
      <rPr>
        <sz val="10"/>
        <rFont val="Arial"/>
        <family val="2"/>
      </rPr>
      <t>Tate County</t>
    </r>
  </si>
  <si>
    <r>
      <rPr>
        <sz val="10"/>
        <rFont val="Arial"/>
        <family val="2"/>
      </rPr>
      <t>Tchula</t>
    </r>
  </si>
  <si>
    <r>
      <rPr>
        <sz val="10"/>
        <rFont val="Arial"/>
        <family val="2"/>
      </rPr>
      <t>Tishomingo County</t>
    </r>
  </si>
  <si>
    <r>
      <rPr>
        <sz val="10"/>
        <rFont val="Arial"/>
        <family val="2"/>
      </rPr>
      <t>Tutwiler</t>
    </r>
  </si>
  <si>
    <r>
      <rPr>
        <sz val="10"/>
        <rFont val="Arial"/>
        <family val="2"/>
      </rPr>
      <t>Utica</t>
    </r>
  </si>
  <si>
    <r>
      <rPr>
        <sz val="10"/>
        <rFont val="Arial"/>
        <family val="2"/>
      </rPr>
      <t>Walnut</t>
    </r>
  </si>
  <si>
    <r>
      <rPr>
        <sz val="10"/>
        <rFont val="Arial"/>
        <family val="2"/>
      </rPr>
      <t>Walthall County</t>
    </r>
  </si>
  <si>
    <r>
      <rPr>
        <sz val="10"/>
        <rFont val="Arial"/>
        <family val="2"/>
      </rPr>
      <t>Washington County</t>
    </r>
  </si>
  <si>
    <r>
      <rPr>
        <sz val="10"/>
        <rFont val="Arial"/>
        <family val="2"/>
      </rPr>
      <t>Wayne County</t>
    </r>
  </si>
  <si>
    <r>
      <rPr>
        <sz val="10"/>
        <rFont val="Arial"/>
        <family val="2"/>
      </rPr>
      <t>Waynesboro</t>
    </r>
  </si>
  <si>
    <r>
      <rPr>
        <sz val="10"/>
        <rFont val="Arial"/>
        <family val="2"/>
      </rPr>
      <t>Webb</t>
    </r>
  </si>
  <si>
    <r>
      <rPr>
        <sz val="10"/>
        <rFont val="Arial"/>
        <family val="2"/>
      </rPr>
      <t>Webster County</t>
    </r>
  </si>
  <si>
    <r>
      <rPr>
        <sz val="10"/>
        <rFont val="Arial"/>
        <family val="2"/>
      </rPr>
      <t>West Point</t>
    </r>
  </si>
  <si>
    <r>
      <rPr>
        <sz val="10"/>
        <rFont val="Arial"/>
        <family val="2"/>
      </rPr>
      <t>Wilkinson County</t>
    </r>
  </si>
  <si>
    <r>
      <rPr>
        <sz val="10"/>
        <rFont val="Arial"/>
        <family val="2"/>
      </rPr>
      <t>Winona</t>
    </r>
  </si>
  <si>
    <r>
      <rPr>
        <sz val="10"/>
        <rFont val="Arial"/>
        <family val="2"/>
      </rPr>
      <t>Winston County</t>
    </r>
  </si>
  <si>
    <r>
      <rPr>
        <sz val="10"/>
        <rFont val="Arial"/>
        <family val="2"/>
      </rPr>
      <t>Woodville</t>
    </r>
  </si>
  <si>
    <r>
      <rPr>
        <sz val="10"/>
        <rFont val="Arial"/>
        <family val="2"/>
      </rPr>
      <t>Yazoo County</t>
    </r>
  </si>
  <si>
    <t>Timely Count of Projects</t>
  </si>
  <si>
    <t>Months to Complete</t>
  </si>
  <si>
    <t>JURISDICTION TIMELY COMPLETION POINTS</t>
  </si>
  <si>
    <t>Completion Time</t>
  </si>
  <si>
    <t>Under 12 months</t>
  </si>
  <si>
    <t>13 months - 18 months</t>
  </si>
  <si>
    <t>60 pts</t>
  </si>
  <si>
    <t>45 pts</t>
  </si>
  <si>
    <t>30 pts</t>
  </si>
  <si>
    <t>0 pts</t>
  </si>
  <si>
    <t>19 months - 24 months</t>
  </si>
  <si>
    <t>25 months - 30 months</t>
  </si>
  <si>
    <t>31 months and beyond</t>
  </si>
  <si>
    <t>Select Jurisdiction</t>
  </si>
  <si>
    <t># of Projects</t>
  </si>
  <si>
    <r>
      <t xml:space="preserve">&gt; 10 years  </t>
    </r>
    <r>
      <rPr>
        <i/>
        <sz val="8"/>
        <color theme="0" tint="-0.499984740745262"/>
        <rFont val="Calibri"/>
        <family val="2"/>
        <scheme val="minor"/>
      </rPr>
      <t>(6 pts)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</si>
</sst>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5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8"/>
      <color theme="4" tint="0.79998168889431442"/>
      <name val="Calibri"/>
      <family val="2"/>
      <scheme val="minor"/>
    </font>
    <font>
      <sz val="9"/>
      <color theme="1"/>
      <name val="Calibri"/>
      <family val="2"/>
      <scheme val="minor"/>
    </font>
    <font>
      <b/>
      <sz val="11"/>
      <color theme="4" tint="0.79998168889431442"/>
      <name val="Calibri"/>
      <family val="2"/>
      <scheme val="minor"/>
    </font>
    <font>
      <b/>
      <sz val="9"/>
      <color theme="1"/>
      <name val="Calibri"/>
      <family val="2"/>
      <scheme val="minor"/>
    </font>
    <font>
      <i/>
      <sz val="7"/>
      <color theme="1" tint="0.499984740745262"/>
      <name val="Calibri"/>
      <family val="2"/>
      <scheme val="minor"/>
    </font>
    <font>
      <b/>
      <sz val="6"/>
      <color theme="0"/>
      <name val="Calibri"/>
      <family val="2"/>
      <scheme val="minor"/>
    </font>
    <font>
      <b/>
      <sz val="10"/>
      <color theme="1"/>
      <name val="Calibri"/>
      <family val="2"/>
      <scheme val="minor"/>
    </font>
    <font>
      <b/>
      <sz val="10"/>
      <color rgb="FFFF0000"/>
      <name val="Calibri"/>
      <family val="2"/>
      <scheme val="minor"/>
    </font>
    <font>
      <sz val="8"/>
      <color theme="0" tint="-0.499984740745262"/>
      <name val="Calibri"/>
      <family val="2"/>
      <scheme val="minor"/>
    </font>
    <font>
      <sz val="10"/>
      <color theme="1"/>
      <name val="Calibri"/>
      <family val="2"/>
      <scheme val="minor"/>
    </font>
    <font>
      <sz val="9"/>
      <color rgb="FFC00000"/>
      <name val="Calibri"/>
      <family val="2"/>
      <scheme val="minor"/>
    </font>
    <font>
      <i/>
      <sz val="8"/>
      <color theme="1"/>
      <name val="Calibri"/>
      <family val="2"/>
      <scheme val="minor"/>
    </font>
    <font>
      <sz val="9"/>
      <name val="Calibri"/>
      <family val="2"/>
      <scheme val="minor"/>
    </font>
    <font>
      <i/>
      <sz val="8"/>
      <color theme="0" tint="-0.499984740745262"/>
      <name val="Calibri"/>
      <family val="2"/>
      <scheme val="minor"/>
    </font>
    <font>
      <sz val="9"/>
      <color theme="0"/>
      <name val="Calibri"/>
      <family val="2"/>
      <scheme val="minor"/>
    </font>
    <font>
      <sz val="8"/>
      <color theme="1"/>
      <name val="Calibri"/>
      <family val="2"/>
      <scheme val="minor"/>
    </font>
    <font>
      <b/>
      <sz val="8"/>
      <color theme="0"/>
      <name val="Calibri"/>
      <family val="2"/>
      <scheme val="minor"/>
    </font>
    <font>
      <b/>
      <i/>
      <sz val="8"/>
      <color theme="0"/>
      <name val="Calibri"/>
      <family val="2"/>
      <scheme val="minor"/>
    </font>
    <font>
      <sz val="6"/>
      <color theme="1"/>
      <name val="Calibri"/>
      <family val="2"/>
      <scheme val="minor"/>
    </font>
    <font>
      <i/>
      <sz val="6"/>
      <color theme="0" tint="-0.499984740745262"/>
      <name val="Calibri"/>
      <family val="2"/>
      <scheme val="minor"/>
    </font>
    <font>
      <sz val="9"/>
      <color theme="3"/>
      <name val="Calibri"/>
      <family val="2"/>
      <scheme val="minor"/>
    </font>
    <font>
      <sz val="8"/>
      <color theme="0"/>
      <name val="Calibri"/>
      <family val="2"/>
      <scheme val="minor"/>
    </font>
    <font>
      <i/>
      <sz val="8"/>
      <color theme="0"/>
      <name val="Calibri"/>
      <family val="2"/>
      <scheme val="minor"/>
    </font>
    <font>
      <b/>
      <sz val="8"/>
      <color rgb="FFFF0000"/>
      <name val="Calibri"/>
      <family val="2"/>
      <scheme val="minor"/>
    </font>
    <font>
      <b/>
      <sz val="9"/>
      <name val="Calibri"/>
      <family val="2"/>
      <scheme val="minor"/>
    </font>
    <font>
      <i/>
      <sz val="9"/>
      <color theme="0" tint="-0.499984740745262"/>
      <name val="Calibri"/>
      <family val="2"/>
      <scheme val="minor"/>
    </font>
    <font>
      <b/>
      <sz val="8"/>
      <name val="Calibri"/>
      <family val="2"/>
      <scheme val="minor"/>
    </font>
    <font>
      <b/>
      <sz val="8"/>
      <color theme="1"/>
      <name val="Calibri"/>
      <family val="2"/>
      <scheme val="minor"/>
    </font>
    <font>
      <b/>
      <sz val="9"/>
      <color theme="0"/>
      <name val="Calibri"/>
      <family val="2"/>
      <scheme val="minor"/>
    </font>
    <font>
      <b/>
      <sz val="6"/>
      <color rgb="FFFF0000"/>
      <name val="Calibri"/>
      <family val="2"/>
      <scheme val="minor"/>
    </font>
    <font>
      <sz val="10"/>
      <color theme="0"/>
      <name val="Calibri"/>
      <family val="2"/>
      <scheme val="minor"/>
    </font>
    <font>
      <sz val="11"/>
      <color rgb="FF0070C0"/>
      <name val="Calibri"/>
      <family val="2"/>
      <scheme val="minor"/>
    </font>
    <font>
      <sz val="9"/>
      <color theme="1"/>
      <name val="Verdana"/>
      <family val="2"/>
    </font>
    <font>
      <sz val="11"/>
      <name val="Calibri"/>
      <family val="2"/>
      <scheme val="minor"/>
    </font>
    <font>
      <sz val="11"/>
      <name val="Calibri"/>
      <family val="2"/>
    </font>
    <font>
      <sz val="11"/>
      <color rgb="FF000000"/>
      <name val="Calibri"/>
      <family val="2"/>
    </font>
    <font>
      <b/>
      <sz val="11"/>
      <name val="Calibri"/>
      <family val="2"/>
    </font>
    <font>
      <sz val="9"/>
      <color theme="1" tint="0.34998626667073579"/>
      <name val="Calibri"/>
      <family val="2"/>
      <scheme val="minor"/>
    </font>
    <font>
      <sz val="8"/>
      <name val="Calibri"/>
      <family val="2"/>
    </font>
    <font>
      <sz val="8"/>
      <color rgb="FF000000"/>
      <name val="Calibri"/>
      <family val="2"/>
    </font>
    <font>
      <b/>
      <sz val="8"/>
      <color theme="1" tint="0.34998626667073579"/>
      <name val="Calibri"/>
      <family val="2"/>
      <scheme val="minor"/>
    </font>
    <font>
      <b/>
      <sz val="7"/>
      <color theme="0" tint="-4.9989318521683403E-2"/>
      <name val="Calibri"/>
      <family val="2"/>
      <scheme val="minor"/>
    </font>
    <font>
      <sz val="7"/>
      <color theme="1"/>
      <name val="Calibri"/>
      <family val="2"/>
      <scheme val="minor"/>
    </font>
    <font>
      <sz val="7"/>
      <name val="Calibri"/>
      <family val="2"/>
      <scheme val="minor"/>
    </font>
    <font>
      <b/>
      <sz val="10"/>
      <color theme="0"/>
      <name val="Calibri"/>
      <family val="2"/>
      <scheme val="minor"/>
    </font>
    <font>
      <b/>
      <sz val="6"/>
      <color theme="1"/>
      <name val="Calibri"/>
      <family val="2"/>
      <scheme val="minor"/>
    </font>
    <font>
      <sz val="8"/>
      <color theme="9"/>
      <name val="Calibri"/>
      <family val="2"/>
      <scheme val="minor"/>
    </font>
    <font>
      <sz val="10"/>
      <name val="Arial"/>
      <family val="2"/>
    </font>
    <font>
      <sz val="10"/>
      <color rgb="FF000000"/>
      <name val="Arial"/>
      <family val="2"/>
    </font>
  </fonts>
  <fills count="2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1"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E8EDF4"/>
        <bgColor indexed="64"/>
      </patternFill>
    </fill>
    <fill>
      <patternFill patternType="solid">
        <fgColor rgb="FFF6FAF4"/>
        <bgColor indexed="64"/>
      </patternFill>
    </fill>
    <fill>
      <patternFill patternType="solid">
        <fgColor rgb="FFD9E1F2"/>
      </patternFill>
    </fill>
    <fill>
      <patternFill patternType="solid">
        <fgColor theme="0" tint="-0.14999847407452621"/>
        <bgColor indexed="64"/>
      </patternFill>
    </fill>
    <fill>
      <patternFill patternType="solid">
        <fgColor theme="2"/>
        <bgColor indexed="64"/>
      </patternFill>
    </fill>
    <fill>
      <patternFill patternType="solid">
        <fgColor theme="3" tint="0.79998168889431442"/>
        <bgColor indexed="64"/>
      </patternFill>
    </fill>
    <fill>
      <patternFill patternType="solid">
        <fgColor rgb="FFF4F9F1"/>
        <bgColor indexed="64"/>
      </patternFill>
    </fill>
  </fills>
  <borders count="77">
    <border>
      <left/>
      <right/>
      <top/>
      <bottom/>
      <diagonal/>
    </border>
    <border>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style="thick">
        <color theme="0" tint="-0.499984740745262"/>
      </left>
      <right/>
      <top/>
      <bottom/>
      <diagonal/>
    </border>
    <border>
      <left/>
      <right style="thin">
        <color theme="0" tint="-0.499984740745262"/>
      </right>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top style="double">
        <color theme="0" tint="-0.499984740745262"/>
      </top>
      <bottom style="thin">
        <color theme="0" tint="-0.499984740745262"/>
      </bottom>
      <diagonal/>
    </border>
    <border>
      <left style="thick">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right/>
      <top/>
      <bottom style="thin">
        <color theme="0" tint="-0.2499465926084170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style="medium">
        <color rgb="FFE8EDF4"/>
      </right>
      <top/>
      <bottom style="medium">
        <color rgb="FFE8EDF4"/>
      </bottom>
      <diagonal/>
    </border>
    <border>
      <left/>
      <right/>
      <top/>
      <bottom style="medium">
        <color rgb="FFE8EDF4"/>
      </bottom>
      <diagonal/>
    </border>
    <border>
      <left/>
      <right style="medium">
        <color rgb="FFE8EDF4"/>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499984740745262"/>
      </top>
      <bottom/>
      <diagonal/>
    </border>
    <border>
      <left style="thin">
        <color auto="1"/>
      </left>
      <right/>
      <top style="thin">
        <color theme="0" tint="-0.499984740745262"/>
      </top>
      <bottom/>
      <diagonal/>
    </border>
    <border>
      <left/>
      <right style="thin">
        <color auto="1"/>
      </right>
      <top style="thin">
        <color theme="0" tint="-0.499984740745262"/>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style="thick">
        <color theme="0" tint="-0.499984740745262"/>
      </right>
      <top style="thin">
        <color theme="0" tint="-0.499984740745262"/>
      </top>
      <bottom style="thin">
        <color theme="0" tint="-0.499984740745262"/>
      </bottom>
      <diagonal/>
    </border>
    <border>
      <left style="thin">
        <color theme="0" tint="-0.499984740745262"/>
      </left>
      <right/>
      <top/>
      <bottom style="thin">
        <color theme="0" tint="-0.34998626667073579"/>
      </bottom>
      <diagonal/>
    </border>
    <border>
      <left/>
      <right style="thick">
        <color theme="0" tint="-0.499984740745262"/>
      </right>
      <top/>
      <bottom style="thin">
        <color theme="0" tint="-0.34998626667073579"/>
      </bottom>
      <diagonal/>
    </border>
    <border>
      <left style="thick">
        <color theme="0" tint="-0.499984740745262"/>
      </left>
      <right/>
      <top/>
      <bottom style="thin">
        <color theme="0" tint="-0.34998626667073579"/>
      </bottom>
      <diagonal/>
    </border>
    <border>
      <left/>
      <right style="thin">
        <color theme="0" tint="-0.499984740745262"/>
      </right>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style="thick">
        <color theme="0" tint="-0.499984740745262"/>
      </right>
      <top style="thin">
        <color theme="0" tint="-0.34998626667073579"/>
      </top>
      <bottom style="thin">
        <color theme="0" tint="-0.34998626667073579"/>
      </bottom>
      <diagonal/>
    </border>
    <border>
      <left style="thick">
        <color theme="0"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ck">
        <color theme="0" tint="-0.499984740745262"/>
      </left>
      <right/>
      <top style="thin">
        <color theme="0" tint="-0.34998626667073579"/>
      </top>
      <bottom/>
      <diagonal/>
    </border>
    <border>
      <left style="thin">
        <color theme="0" tint="-0.499984740745262"/>
      </left>
      <right/>
      <top style="thin">
        <color theme="0" tint="-0.34998626667073579"/>
      </top>
      <bottom/>
      <diagonal/>
    </border>
    <border>
      <left/>
      <right style="thin">
        <color theme="0" tint="-0.499984740745262"/>
      </right>
      <top style="thin">
        <color theme="0" tint="-0.34998626667073579"/>
      </top>
      <bottom/>
      <diagonal/>
    </border>
    <border>
      <left/>
      <right/>
      <top style="thin">
        <color theme="0" tint="-0.34998626667073579"/>
      </top>
      <bottom style="thin">
        <color theme="0" tint="-0.24994659260841701"/>
      </bottom>
      <diagonal/>
    </border>
    <border>
      <left style="thin">
        <color auto="1"/>
      </left>
      <right style="thin">
        <color auto="1"/>
      </right>
      <top/>
      <bottom style="thin">
        <color theme="0" tint="-0.499984740745262"/>
      </bottom>
      <diagonal/>
    </border>
    <border>
      <left style="thin">
        <color auto="1"/>
      </left>
      <right/>
      <top/>
      <bottom style="thin">
        <color theme="0" tint="-0.499984740745262"/>
      </bottom>
      <diagonal/>
    </border>
    <border>
      <left/>
      <right style="thin">
        <color auto="1"/>
      </right>
      <top/>
      <bottom style="thin">
        <color theme="0" tint="-0.499984740745262"/>
      </bottom>
      <diagonal/>
    </border>
    <border>
      <left/>
      <right/>
      <top/>
      <bottom style="thin">
        <color rgb="FF000000"/>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4659260841701"/>
      </top>
      <bottom/>
      <diagonal/>
    </border>
    <border>
      <left style="thin">
        <color rgb="FF000000"/>
      </left>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cellStyleXfs>
  <cellXfs count="332">
    <xf numFmtId="0" fontId="0" fillId="0" borderId="0" xfId="0"/>
    <xf numFmtId="0" fontId="5" fillId="4" borderId="0" xfId="0" applyFont="1" applyFill="1" applyAlignment="1" applyProtection="1">
      <protection hidden="1"/>
    </xf>
    <xf numFmtId="0" fontId="6" fillId="4" borderId="0" xfId="0" applyFont="1" applyFill="1" applyAlignment="1" applyProtection="1">
      <alignment vertical="center"/>
      <protection hidden="1"/>
    </xf>
    <xf numFmtId="0" fontId="6" fillId="4" borderId="0" xfId="0" applyFont="1" applyFill="1" applyAlignment="1" applyProtection="1">
      <alignment horizontal="center" vertical="center"/>
      <protection hidden="1"/>
    </xf>
    <xf numFmtId="9" fontId="6" fillId="4" borderId="0" xfId="1" applyFont="1" applyFill="1" applyAlignment="1" applyProtection="1">
      <alignment horizontal="center" vertical="center"/>
      <protection hidden="1"/>
    </xf>
    <xf numFmtId="0" fontId="5" fillId="4" borderId="0" xfId="0" applyFont="1" applyFill="1" applyAlignment="1" applyProtection="1">
      <alignment vertical="top"/>
      <protection hidden="1"/>
    </xf>
    <xf numFmtId="0" fontId="7" fillId="4"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6" fillId="0" borderId="0" xfId="0" applyFont="1" applyFill="1" applyAlignment="1" applyProtection="1">
      <alignment horizontal="center" vertical="center"/>
      <protection hidden="1"/>
    </xf>
    <xf numFmtId="0" fontId="8" fillId="0" borderId="0" xfId="0" applyFont="1" applyFill="1" applyAlignment="1" applyProtection="1">
      <alignment vertical="center"/>
      <protection hidden="1"/>
    </xf>
    <xf numFmtId="0" fontId="6" fillId="0" borderId="0" xfId="0" applyFont="1" applyFill="1" applyAlignment="1" applyProtection="1">
      <alignment horizontal="left" vertical="center"/>
      <protection hidden="1"/>
    </xf>
    <xf numFmtId="0" fontId="6" fillId="0" borderId="0" xfId="0" applyFont="1" applyFill="1" applyBorder="1" applyAlignment="1" applyProtection="1">
      <alignment vertical="center"/>
      <protection hidden="1"/>
    </xf>
    <xf numFmtId="0" fontId="8" fillId="0" borderId="0" xfId="0" applyFont="1" applyFill="1" applyBorder="1" applyAlignment="1" applyProtection="1">
      <alignment horizontal="left" vertical="center"/>
      <protection hidden="1"/>
    </xf>
    <xf numFmtId="0" fontId="6" fillId="0" borderId="1" xfId="0" applyFont="1" applyFill="1" applyBorder="1" applyAlignment="1" applyProtection="1">
      <alignment vertical="center"/>
      <protection hidden="1"/>
    </xf>
    <xf numFmtId="0" fontId="6"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right" vertical="center"/>
      <protection hidden="1"/>
    </xf>
    <xf numFmtId="0" fontId="2" fillId="2" borderId="5" xfId="2" applyFont="1" applyBorder="1" applyAlignment="1" applyProtection="1">
      <alignment horizontal="center" vertical="center"/>
      <protection hidden="1"/>
    </xf>
    <xf numFmtId="0" fontId="10" fillId="2" borderId="6" xfId="2" applyFont="1" applyBorder="1" applyAlignment="1" applyProtection="1">
      <alignment horizontal="center" vertical="center" wrapText="1"/>
      <protection hidden="1"/>
    </xf>
    <xf numFmtId="0" fontId="1" fillId="3" borderId="7" xfId="3" applyBorder="1" applyAlignment="1" applyProtection="1">
      <alignment vertical="center"/>
      <protection hidden="1"/>
    </xf>
    <xf numFmtId="0" fontId="11" fillId="3" borderId="0" xfId="3" applyFont="1" applyBorder="1" applyAlignment="1" applyProtection="1">
      <alignment vertical="center"/>
      <protection hidden="1"/>
    </xf>
    <xf numFmtId="0" fontId="12" fillId="3" borderId="0" xfId="3" applyFont="1" applyBorder="1" applyAlignment="1" applyProtection="1">
      <alignment vertical="center"/>
      <protection hidden="1"/>
    </xf>
    <xf numFmtId="0" fontId="13" fillId="3" borderId="0" xfId="3" applyFont="1" applyBorder="1" applyAlignment="1" applyProtection="1">
      <alignment horizontal="right" vertical="center"/>
      <protection hidden="1"/>
    </xf>
    <xf numFmtId="0" fontId="14" fillId="3" borderId="8" xfId="3" applyFont="1" applyBorder="1" applyAlignment="1" applyProtection="1">
      <alignment horizontal="center" vertical="center"/>
      <protection hidden="1"/>
    </xf>
    <xf numFmtId="0" fontId="3" fillId="3" borderId="8" xfId="3" applyFont="1" applyBorder="1" applyAlignment="1" applyProtection="1">
      <alignment horizontal="center" vertical="center"/>
      <protection hidden="1"/>
    </xf>
    <xf numFmtId="0" fontId="15" fillId="4" borderId="0" xfId="0" applyFont="1" applyFill="1" applyAlignment="1" applyProtection="1">
      <alignment vertical="center"/>
      <protection hidden="1"/>
    </xf>
    <xf numFmtId="0" fontId="1" fillId="5" borderId="9" xfId="3" applyFill="1" applyBorder="1" applyAlignment="1" applyProtection="1">
      <alignment vertical="center"/>
      <protection hidden="1"/>
    </xf>
    <xf numFmtId="0" fontId="13" fillId="5" borderId="10" xfId="1" applyNumberFormat="1" applyFont="1" applyFill="1" applyBorder="1" applyAlignment="1" applyProtection="1">
      <alignment horizontal="center" vertical="center"/>
      <protection hidden="1"/>
    </xf>
    <xf numFmtId="0" fontId="14" fillId="5" borderId="8" xfId="3" applyFont="1" applyFill="1" applyBorder="1" applyAlignment="1" applyProtection="1">
      <alignment horizontal="center" vertical="center"/>
      <protection hidden="1"/>
    </xf>
    <xf numFmtId="0" fontId="3" fillId="5" borderId="8" xfId="3" applyFont="1" applyFill="1" applyBorder="1" applyAlignment="1" applyProtection="1">
      <alignment horizontal="center" vertical="center"/>
      <protection hidden="1"/>
    </xf>
    <xf numFmtId="0" fontId="11" fillId="5" borderId="0" xfId="3" applyFont="1" applyFill="1" applyBorder="1" applyAlignment="1" applyProtection="1">
      <alignment vertical="center"/>
      <protection hidden="1"/>
    </xf>
    <xf numFmtId="0" fontId="12" fillId="5" borderId="0" xfId="3" applyFont="1" applyFill="1" applyBorder="1" applyAlignment="1" applyProtection="1">
      <alignment vertical="center"/>
      <protection hidden="1"/>
    </xf>
    <xf numFmtId="0" fontId="13" fillId="5" borderId="0" xfId="3" applyFont="1" applyFill="1" applyBorder="1" applyAlignment="1" applyProtection="1">
      <alignment horizontal="right" vertical="center"/>
      <protection hidden="1"/>
    </xf>
    <xf numFmtId="0" fontId="6" fillId="5" borderId="0" xfId="3" applyFont="1" applyFill="1" applyBorder="1" applyAlignment="1" applyProtection="1">
      <alignment vertical="center"/>
      <protection hidden="1"/>
    </xf>
    <xf numFmtId="9" fontId="13" fillId="5" borderId="10" xfId="3" applyNumberFormat="1" applyFont="1" applyFill="1" applyBorder="1" applyAlignment="1" applyProtection="1">
      <alignment horizontal="center" vertical="center"/>
      <protection hidden="1"/>
    </xf>
    <xf numFmtId="0" fontId="6" fillId="5" borderId="0" xfId="0" applyFont="1" applyFill="1" applyAlignment="1" applyProtection="1">
      <alignment vertical="center"/>
      <protection hidden="1"/>
    </xf>
    <xf numFmtId="0" fontId="18" fillId="5" borderId="0" xfId="0" applyFont="1" applyFill="1" applyBorder="1" applyAlignment="1" applyProtection="1">
      <alignment horizontal="center" vertical="center"/>
      <protection hidden="1"/>
    </xf>
    <xf numFmtId="0" fontId="6" fillId="5" borderId="0" xfId="0" applyFont="1" applyFill="1" applyBorder="1" applyAlignment="1" applyProtection="1">
      <alignment vertical="center"/>
      <protection hidden="1"/>
    </xf>
    <xf numFmtId="0" fontId="6" fillId="5" borderId="9" xfId="0" applyFont="1" applyFill="1" applyBorder="1" applyAlignment="1" applyProtection="1">
      <alignment vertical="center"/>
      <protection hidden="1"/>
    </xf>
    <xf numFmtId="0" fontId="19" fillId="5" borderId="0" xfId="0" applyFont="1" applyFill="1" applyBorder="1" applyAlignment="1" applyProtection="1">
      <alignment vertical="center"/>
      <protection locked="0" hidden="1"/>
    </xf>
    <xf numFmtId="0" fontId="6" fillId="5" borderId="8"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10" xfId="0" applyFont="1" applyFill="1" applyBorder="1" applyAlignment="1" applyProtection="1">
      <alignment vertical="center"/>
      <protection hidden="1"/>
    </xf>
    <xf numFmtId="0" fontId="1" fillId="3" borderId="9" xfId="3" applyBorder="1" applyAlignment="1" applyProtection="1">
      <alignment vertical="center"/>
      <protection hidden="1"/>
    </xf>
    <xf numFmtId="0" fontId="11" fillId="3" borderId="10" xfId="3" applyFont="1" applyBorder="1" applyAlignment="1" applyProtection="1">
      <alignment vertical="center"/>
      <protection hidden="1"/>
    </xf>
    <xf numFmtId="0" fontId="18" fillId="5" borderId="0" xfId="0" applyFont="1" applyFill="1" applyBorder="1" applyAlignment="1" applyProtection="1">
      <alignment vertical="center"/>
      <protection hidden="1"/>
    </xf>
    <xf numFmtId="0" fontId="6" fillId="5" borderId="10" xfId="0" applyFont="1" applyFill="1" applyBorder="1" applyAlignment="1" applyProtection="1">
      <alignment vertical="center"/>
      <protection hidden="1"/>
    </xf>
    <xf numFmtId="0" fontId="25" fillId="9" borderId="0" xfId="0" applyFont="1" applyFill="1" applyAlignment="1" applyProtection="1">
      <alignment horizontal="right" vertical="center"/>
      <protection hidden="1"/>
    </xf>
    <xf numFmtId="1" fontId="17" fillId="11" borderId="0" xfId="1" applyNumberFormat="1" applyFont="1" applyFill="1" applyAlignment="1" applyProtection="1">
      <alignment horizontal="center" vertical="center"/>
      <protection hidden="1"/>
    </xf>
    <xf numFmtId="1" fontId="17" fillId="11" borderId="0" xfId="0" applyNumberFormat="1" applyFont="1" applyFill="1" applyAlignment="1" applyProtection="1">
      <alignment vertical="center"/>
      <protection hidden="1"/>
    </xf>
    <xf numFmtId="0" fontId="28" fillId="5" borderId="10" xfId="0" applyFont="1" applyFill="1" applyBorder="1" applyAlignment="1" applyProtection="1">
      <alignment vertical="center"/>
      <protection hidden="1"/>
    </xf>
    <xf numFmtId="0" fontId="6" fillId="9" borderId="0" xfId="0" applyFont="1" applyFill="1" applyAlignment="1" applyProtection="1">
      <alignment vertical="center"/>
      <protection hidden="1"/>
    </xf>
    <xf numFmtId="1" fontId="29" fillId="11" borderId="0" xfId="0" applyNumberFormat="1" applyFont="1" applyFill="1" applyAlignment="1" applyProtection="1">
      <alignment horizontal="center" vertical="center"/>
      <protection hidden="1"/>
    </xf>
    <xf numFmtId="0" fontId="6" fillId="5" borderId="18" xfId="0" applyFont="1" applyFill="1" applyBorder="1" applyAlignment="1" applyProtection="1">
      <alignment vertical="center"/>
      <protection hidden="1"/>
    </xf>
    <xf numFmtId="0" fontId="19" fillId="5" borderId="20" xfId="0" applyFont="1" applyFill="1" applyBorder="1" applyAlignment="1" applyProtection="1">
      <alignment vertical="center"/>
      <protection hidden="1"/>
    </xf>
    <xf numFmtId="0" fontId="20" fillId="5" borderId="0" xfId="0" applyFont="1" applyFill="1" applyBorder="1" applyAlignment="1" applyProtection="1">
      <alignment horizontal="left" vertical="center"/>
      <protection hidden="1"/>
    </xf>
    <xf numFmtId="0" fontId="26" fillId="5" borderId="21" xfId="0" applyFont="1" applyFill="1" applyBorder="1" applyAlignment="1" applyProtection="1">
      <alignment horizontal="left" vertical="center"/>
      <protection hidden="1"/>
    </xf>
    <xf numFmtId="0" fontId="19" fillId="5" borderId="23" xfId="0" applyFont="1" applyFill="1" applyBorder="1" applyAlignment="1" applyProtection="1">
      <alignment vertical="center"/>
      <protection hidden="1"/>
    </xf>
    <xf numFmtId="0" fontId="6" fillId="5" borderId="24" xfId="0" applyFont="1" applyFill="1" applyBorder="1" applyAlignment="1" applyProtection="1">
      <alignment vertical="center"/>
      <protection hidden="1"/>
    </xf>
    <xf numFmtId="0" fontId="20" fillId="5" borderId="24" xfId="0" applyFont="1" applyFill="1" applyBorder="1" applyAlignment="1" applyProtection="1">
      <alignment horizontal="left" vertical="center"/>
      <protection hidden="1"/>
    </xf>
    <xf numFmtId="0" fontId="32" fillId="5" borderId="18" xfId="0" applyFont="1" applyFill="1" applyBorder="1" applyAlignment="1" applyProtection="1">
      <alignment horizontal="left" vertical="center"/>
      <protection hidden="1"/>
    </xf>
    <xf numFmtId="0" fontId="32" fillId="5" borderId="18" xfId="0" applyFont="1" applyFill="1" applyBorder="1" applyAlignment="1" applyProtection="1">
      <alignment horizontal="right" vertical="center"/>
      <protection hidden="1"/>
    </xf>
    <xf numFmtId="0" fontId="33" fillId="5" borderId="25" xfId="0" applyFont="1" applyFill="1" applyBorder="1" applyAlignment="1" applyProtection="1">
      <alignment vertical="center"/>
      <protection hidden="1"/>
    </xf>
    <xf numFmtId="0" fontId="32" fillId="5" borderId="18"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8" fillId="9" borderId="0" xfId="0" applyFont="1" applyFill="1" applyAlignment="1" applyProtection="1">
      <alignment vertical="center"/>
      <protection hidden="1"/>
    </xf>
    <xf numFmtId="0" fontId="19" fillId="5" borderId="0" xfId="0" applyFont="1" applyFill="1" applyBorder="1" applyAlignment="1" applyProtection="1">
      <alignment vertical="center"/>
      <protection hidden="1"/>
    </xf>
    <xf numFmtId="0" fontId="32" fillId="10" borderId="0" xfId="0" applyFont="1" applyFill="1" applyBorder="1" applyAlignment="1" applyProtection="1">
      <alignment horizontal="right" vertical="center"/>
      <protection hidden="1"/>
    </xf>
    <xf numFmtId="0" fontId="19" fillId="0" borderId="0" xfId="0" applyFont="1" applyFill="1" applyAlignment="1" applyProtection="1">
      <alignment vertical="center"/>
      <protection hidden="1"/>
    </xf>
    <xf numFmtId="0" fontId="19" fillId="0" borderId="0" xfId="0" applyFont="1" applyFill="1" applyBorder="1" applyAlignment="1" applyProtection="1">
      <alignment vertical="center"/>
      <protection locked="0" hidden="1"/>
    </xf>
    <xf numFmtId="0" fontId="18"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center" vertical="center"/>
      <protection hidden="1"/>
    </xf>
    <xf numFmtId="0" fontId="1" fillId="5" borderId="0" xfId="3" applyFill="1" applyBorder="1" applyAlignment="1" applyProtection="1">
      <alignment vertical="center"/>
      <protection hidden="1"/>
    </xf>
    <xf numFmtId="0" fontId="12" fillId="5" borderId="0" xfId="3" applyFont="1" applyFill="1" applyBorder="1" applyAlignment="1" applyProtection="1">
      <alignment horizontal="center" vertical="center"/>
      <protection hidden="1"/>
    </xf>
    <xf numFmtId="49" fontId="6" fillId="5" borderId="0" xfId="0" applyNumberFormat="1" applyFont="1" applyFill="1" applyBorder="1" applyAlignment="1" applyProtection="1">
      <alignment vertical="center"/>
      <protection hidden="1"/>
    </xf>
    <xf numFmtId="0" fontId="18" fillId="5" borderId="0" xfId="0" applyFont="1" applyFill="1" applyBorder="1" applyAlignment="1" applyProtection="1">
      <alignment horizontal="left" vertical="center"/>
      <protection hidden="1"/>
    </xf>
    <xf numFmtId="0" fontId="28" fillId="5" borderId="0" xfId="0" applyFont="1" applyFill="1" applyBorder="1" applyAlignment="1" applyProtection="1">
      <alignment horizontal="center" vertical="center"/>
      <protection hidden="1"/>
    </xf>
    <xf numFmtId="0" fontId="28" fillId="5" borderId="10" xfId="0" applyFont="1" applyFill="1" applyBorder="1" applyAlignment="1" applyProtection="1">
      <alignment horizontal="center" vertical="center"/>
      <protection hidden="1"/>
    </xf>
    <xf numFmtId="0" fontId="6" fillId="5" borderId="10" xfId="0" applyFont="1" applyFill="1" applyBorder="1" applyAlignment="1" applyProtection="1">
      <alignment vertical="center" wrapText="1"/>
      <protection hidden="1"/>
    </xf>
    <xf numFmtId="0" fontId="19" fillId="0" borderId="0" xfId="0" applyFont="1" applyFill="1" applyBorder="1" applyAlignment="1" applyProtection="1">
      <alignment vertical="center"/>
      <protection hidden="1"/>
    </xf>
    <xf numFmtId="0" fontId="14" fillId="3" borderId="0" xfId="3" applyFont="1" applyBorder="1" applyAlignment="1" applyProtection="1">
      <alignment vertical="center"/>
      <protection hidden="1"/>
    </xf>
    <xf numFmtId="0" fontId="14" fillId="3" borderId="10" xfId="3" applyFont="1" applyBorder="1" applyAlignment="1" applyProtection="1">
      <alignment vertical="center"/>
      <protection hidden="1"/>
    </xf>
    <xf numFmtId="0" fontId="11" fillId="3" borderId="8" xfId="3" applyFont="1" applyBorder="1" applyAlignment="1" applyProtection="1">
      <alignment horizontal="center" vertical="center"/>
      <protection hidden="1"/>
    </xf>
    <xf numFmtId="0" fontId="14" fillId="5" borderId="10" xfId="3" applyFont="1" applyFill="1" applyBorder="1" applyAlignment="1" applyProtection="1">
      <alignment vertical="center"/>
      <protection hidden="1"/>
    </xf>
    <xf numFmtId="0" fontId="11" fillId="5" borderId="8" xfId="3" applyFont="1" applyFill="1" applyBorder="1" applyAlignment="1" applyProtection="1">
      <alignment horizontal="center" vertical="center"/>
      <protection hidden="1"/>
    </xf>
    <xf numFmtId="0" fontId="20" fillId="5" borderId="0" xfId="3" applyFont="1" applyFill="1" applyBorder="1" applyAlignment="1" applyProtection="1">
      <alignment horizontal="left" vertical="top"/>
      <protection hidden="1"/>
    </xf>
    <xf numFmtId="0" fontId="6" fillId="5" borderId="0" xfId="3" applyFont="1" applyFill="1" applyBorder="1" applyAlignment="1" applyProtection="1">
      <alignment horizontal="left" vertical="top"/>
      <protection hidden="1"/>
    </xf>
    <xf numFmtId="0" fontId="34" fillId="5" borderId="0" xfId="3" applyFont="1" applyFill="1" applyBorder="1" applyAlignment="1" applyProtection="1">
      <alignment horizontal="left" vertical="center"/>
      <protection hidden="1"/>
    </xf>
    <xf numFmtId="0" fontId="6" fillId="12" borderId="0" xfId="0" applyFont="1" applyFill="1" applyAlignment="1" applyProtection="1">
      <alignment horizontal="center" vertical="center"/>
      <protection hidden="1"/>
    </xf>
    <xf numFmtId="1" fontId="6" fillId="12" borderId="0" xfId="1" applyNumberFormat="1" applyFont="1" applyFill="1" applyAlignment="1" applyProtection="1">
      <alignment horizontal="center" vertical="center"/>
      <protection hidden="1"/>
    </xf>
    <xf numFmtId="1" fontId="6" fillId="12" borderId="0" xfId="0" applyNumberFormat="1" applyFont="1" applyFill="1" applyAlignment="1" applyProtection="1">
      <alignment horizontal="center" vertical="center"/>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vertical="top"/>
      <protection hidden="1"/>
    </xf>
    <xf numFmtId="0" fontId="8" fillId="12" borderId="0" xfId="0" applyFont="1" applyFill="1" applyAlignment="1" applyProtection="1">
      <alignment horizontal="center" vertical="center"/>
      <protection hidden="1"/>
    </xf>
    <xf numFmtId="1" fontId="8" fillId="12" borderId="0" xfId="1" applyNumberFormat="1" applyFont="1" applyFill="1" applyAlignment="1" applyProtection="1">
      <alignment horizontal="center" vertical="center"/>
      <protection hidden="1"/>
    </xf>
    <xf numFmtId="1" fontId="8" fillId="12" borderId="0" xfId="0" applyNumberFormat="1" applyFont="1" applyFill="1" applyAlignment="1" applyProtection="1">
      <alignment horizontal="center" vertical="center"/>
      <protection hidden="1"/>
    </xf>
    <xf numFmtId="9" fontId="6" fillId="12" borderId="0" xfId="1" applyFont="1" applyFill="1" applyAlignment="1" applyProtection="1">
      <alignment horizontal="center" vertical="center"/>
      <protection hidden="1"/>
    </xf>
    <xf numFmtId="0" fontId="6" fillId="12" borderId="0" xfId="0" applyFont="1" applyFill="1" applyAlignment="1" applyProtection="1">
      <alignment vertical="center"/>
      <protection hidden="1"/>
    </xf>
    <xf numFmtId="0" fontId="6" fillId="0" borderId="9" xfId="0" applyFont="1" applyFill="1" applyBorder="1" applyAlignment="1" applyProtection="1">
      <alignment vertical="center"/>
      <protection hidden="1"/>
    </xf>
    <xf numFmtId="0" fontId="6" fillId="0" borderId="10" xfId="0" applyFont="1" applyFill="1" applyBorder="1" applyAlignment="1" applyProtection="1">
      <alignment horizontal="center" vertical="center"/>
      <protection hidden="1"/>
    </xf>
    <xf numFmtId="0" fontId="6" fillId="0" borderId="30" xfId="0" applyFont="1" applyFill="1" applyBorder="1" applyAlignment="1" applyProtection="1">
      <alignment vertical="center"/>
      <protection hidden="1"/>
    </xf>
    <xf numFmtId="0" fontId="8" fillId="0" borderId="31" xfId="0" applyFont="1" applyFill="1" applyBorder="1" applyAlignment="1" applyProtection="1">
      <alignment vertical="center"/>
      <protection hidden="1"/>
    </xf>
    <xf numFmtId="0" fontId="6" fillId="0" borderId="31" xfId="0" applyFont="1" applyFill="1" applyBorder="1" applyAlignment="1" applyProtection="1">
      <alignment vertical="center"/>
      <protection hidden="1"/>
    </xf>
    <xf numFmtId="0" fontId="6"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37" fillId="13" borderId="0" xfId="0" applyFont="1" applyFill="1" applyAlignment="1">
      <alignment horizontal="center" vertical="center" wrapText="1"/>
    </xf>
    <xf numFmtId="0" fontId="37" fillId="0" borderId="34" xfId="0" applyFont="1" applyBorder="1" applyAlignment="1">
      <alignment vertical="center" wrapText="1"/>
    </xf>
    <xf numFmtId="0" fontId="37" fillId="0" borderId="35" xfId="0" applyFont="1" applyBorder="1" applyAlignment="1">
      <alignment horizontal="right" vertical="center" wrapText="1"/>
    </xf>
    <xf numFmtId="0" fontId="0" fillId="0" borderId="35" xfId="0" applyBorder="1"/>
    <xf numFmtId="0" fontId="0" fillId="0" borderId="0" xfId="0" applyBorder="1"/>
    <xf numFmtId="0" fontId="37" fillId="0" borderId="36" xfId="0" applyFont="1" applyBorder="1" applyAlignment="1">
      <alignment vertical="center" wrapText="1"/>
    </xf>
    <xf numFmtId="0" fontId="37" fillId="0" borderId="0" xfId="0" applyFont="1" applyBorder="1" applyAlignment="1">
      <alignment horizontal="right" vertical="center" wrapText="1"/>
    </xf>
    <xf numFmtId="0" fontId="6" fillId="0" borderId="0" xfId="0" applyFont="1" applyFill="1" applyAlignment="1" applyProtection="1">
      <alignment horizontal="right" vertical="center"/>
      <protection hidden="1"/>
    </xf>
    <xf numFmtId="0" fontId="1" fillId="3" borderId="40" xfId="3" applyBorder="1" applyAlignment="1" applyProtection="1">
      <alignment vertical="center"/>
      <protection hidden="1"/>
    </xf>
    <xf numFmtId="0" fontId="11" fillId="3" borderId="19" xfId="3" applyFont="1" applyBorder="1" applyAlignment="1" applyProtection="1">
      <alignment vertical="center"/>
      <protection hidden="1"/>
    </xf>
    <xf numFmtId="0" fontId="1" fillId="3" borderId="19" xfId="3" applyBorder="1" applyAlignment="1" applyProtection="1">
      <alignment vertical="center"/>
      <protection hidden="1"/>
    </xf>
    <xf numFmtId="9" fontId="13" fillId="3" borderId="41" xfId="3" applyNumberFormat="1" applyFont="1" applyBorder="1" applyAlignment="1" applyProtection="1">
      <alignment horizontal="center" vertical="center"/>
      <protection hidden="1"/>
    </xf>
    <xf numFmtId="0" fontId="14" fillId="3" borderId="39" xfId="3" applyFont="1" applyBorder="1" applyAlignment="1" applyProtection="1">
      <alignment horizontal="center" vertical="center"/>
      <protection hidden="1"/>
    </xf>
    <xf numFmtId="0" fontId="3" fillId="3" borderId="39" xfId="3" applyFont="1" applyBorder="1" applyAlignment="1" applyProtection="1">
      <alignment horizontal="center" vertical="center"/>
      <protection hidden="1"/>
    </xf>
    <xf numFmtId="0" fontId="8"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0" fontId="20" fillId="5" borderId="0" xfId="3" applyFont="1" applyFill="1" applyBorder="1" applyAlignment="1" applyProtection="1">
      <alignment horizontal="left" vertical="center"/>
      <protection hidden="1"/>
    </xf>
    <xf numFmtId="0" fontId="20" fillId="5" borderId="0" xfId="0" applyFont="1" applyFill="1" applyBorder="1" applyAlignment="1" applyProtection="1">
      <alignment horizontal="center" vertical="center"/>
      <protection hidden="1"/>
    </xf>
    <xf numFmtId="0" fontId="6" fillId="5" borderId="38" xfId="0" applyFont="1" applyFill="1" applyBorder="1" applyAlignment="1" applyProtection="1">
      <alignment vertical="center"/>
      <protection hidden="1"/>
    </xf>
    <xf numFmtId="0" fontId="6" fillId="5" borderId="53" xfId="0" applyFont="1" applyFill="1" applyBorder="1" applyAlignment="1" applyProtection="1">
      <alignment vertical="center"/>
      <protection hidden="1"/>
    </xf>
    <xf numFmtId="0" fontId="6" fillId="5" borderId="42" xfId="0" applyFont="1" applyFill="1" applyBorder="1" applyAlignment="1" applyProtection="1">
      <alignment vertical="center"/>
      <protection hidden="1"/>
    </xf>
    <xf numFmtId="0" fontId="6" fillId="5" borderId="37" xfId="0" applyFont="1" applyFill="1" applyBorder="1" applyAlignment="1" applyProtection="1">
      <alignment vertical="center"/>
      <protection hidden="1"/>
    </xf>
    <xf numFmtId="0" fontId="26" fillId="5" borderId="48" xfId="0" applyFont="1" applyFill="1" applyBorder="1" applyAlignment="1" applyProtection="1">
      <alignment horizontal="left" vertical="center"/>
      <protection hidden="1"/>
    </xf>
    <xf numFmtId="0" fontId="26" fillId="5" borderId="46" xfId="0" applyFont="1" applyFill="1" applyBorder="1" applyAlignment="1" applyProtection="1">
      <alignment horizontal="center" vertical="center"/>
      <protection hidden="1"/>
    </xf>
    <xf numFmtId="0" fontId="26" fillId="5" borderId="37" xfId="0" applyFont="1" applyFill="1" applyBorder="1" applyAlignment="1" applyProtection="1">
      <alignment horizontal="center" vertical="center"/>
      <protection hidden="1"/>
    </xf>
    <xf numFmtId="0" fontId="27" fillId="5" borderId="22" xfId="0" applyFont="1" applyFill="1" applyBorder="1" applyAlignment="1" applyProtection="1">
      <alignment vertical="center"/>
      <protection hidden="1"/>
    </xf>
    <xf numFmtId="0" fontId="27" fillId="5" borderId="49" xfId="0" applyFont="1" applyFill="1" applyBorder="1" applyAlignment="1" applyProtection="1">
      <alignment vertical="center"/>
      <protection hidden="1"/>
    </xf>
    <xf numFmtId="0" fontId="18" fillId="5" borderId="22" xfId="0" applyFont="1" applyFill="1" applyBorder="1" applyAlignment="1" applyProtection="1">
      <alignment vertical="center"/>
      <protection hidden="1"/>
    </xf>
    <xf numFmtId="0" fontId="18" fillId="5" borderId="24" xfId="0" applyFont="1" applyFill="1" applyBorder="1" applyAlignment="1" applyProtection="1">
      <alignment horizontal="center" vertical="center"/>
      <protection hidden="1"/>
    </xf>
    <xf numFmtId="0" fontId="19" fillId="5" borderId="46" xfId="0" applyFont="1" applyFill="1" applyBorder="1" applyAlignment="1" applyProtection="1">
      <alignment vertical="center"/>
      <protection hidden="1"/>
    </xf>
    <xf numFmtId="0" fontId="20" fillId="5" borderId="37" xfId="0" applyFont="1" applyFill="1" applyBorder="1" applyAlignment="1" applyProtection="1">
      <alignment horizontal="left" vertical="center"/>
      <protection hidden="1"/>
    </xf>
    <xf numFmtId="0" fontId="18" fillId="5" borderId="37" xfId="0" applyFont="1" applyFill="1" applyBorder="1" applyAlignment="1" applyProtection="1">
      <alignment horizontal="center" vertical="center"/>
      <protection hidden="1"/>
    </xf>
    <xf numFmtId="0" fontId="6" fillId="5" borderId="25" xfId="0" applyFont="1" applyFill="1" applyBorder="1" applyAlignment="1" applyProtection="1">
      <alignment vertical="center"/>
      <protection hidden="1"/>
    </xf>
    <xf numFmtId="0" fontId="20" fillId="5" borderId="23" xfId="0" applyFont="1" applyFill="1" applyBorder="1" applyAlignment="1" applyProtection="1">
      <alignment horizontal="center" vertical="center"/>
      <protection hidden="1"/>
    </xf>
    <xf numFmtId="0" fontId="26" fillId="5" borderId="20" xfId="0" applyFont="1" applyFill="1" applyBorder="1" applyAlignment="1" applyProtection="1">
      <alignment horizontal="center" vertical="center"/>
      <protection hidden="1"/>
    </xf>
    <xf numFmtId="0" fontId="26" fillId="5" borderId="0" xfId="0" applyFont="1" applyFill="1" applyBorder="1" applyAlignment="1" applyProtection="1">
      <alignment horizontal="center" vertical="center"/>
      <protection hidden="1"/>
    </xf>
    <xf numFmtId="0" fontId="31" fillId="5" borderId="18" xfId="0" applyFont="1" applyFill="1" applyBorder="1" applyAlignment="1" applyProtection="1">
      <alignment horizontal="center" vertical="center"/>
      <protection hidden="1"/>
    </xf>
    <xf numFmtId="0" fontId="29" fillId="0" borderId="0" xfId="0" applyFont="1" applyFill="1" applyBorder="1" applyAlignment="1" applyProtection="1">
      <alignment vertical="center"/>
      <protection hidden="1"/>
    </xf>
    <xf numFmtId="0" fontId="36" fillId="5" borderId="0" xfId="0" applyFont="1" applyFill="1" applyBorder="1" applyAlignment="1" applyProtection="1">
      <alignment vertical="center"/>
      <protection hidden="1"/>
    </xf>
    <xf numFmtId="0" fontId="19" fillId="5" borderId="50" xfId="0" applyFont="1" applyFill="1" applyBorder="1" applyAlignment="1" applyProtection="1">
      <alignment vertical="center"/>
      <protection locked="0" hidden="1"/>
    </xf>
    <xf numFmtId="0" fontId="19" fillId="5" borderId="20" xfId="0" applyFont="1" applyFill="1" applyBorder="1" applyAlignment="1" applyProtection="1">
      <alignment vertical="center"/>
      <protection locked="0" hidden="1"/>
    </xf>
    <xf numFmtId="0" fontId="19" fillId="5" borderId="55" xfId="0" applyFont="1" applyFill="1" applyBorder="1" applyAlignment="1" applyProtection="1">
      <alignment vertical="center"/>
      <protection locked="0" hidden="1"/>
    </xf>
    <xf numFmtId="0" fontId="6" fillId="5" borderId="59" xfId="0" applyFont="1" applyFill="1" applyBorder="1" applyAlignment="1" applyProtection="1">
      <alignment vertical="center"/>
      <protection hidden="1"/>
    </xf>
    <xf numFmtId="0" fontId="6" fillId="0" borderId="18" xfId="0" applyFont="1" applyFill="1" applyBorder="1" applyAlignment="1" applyProtection="1">
      <alignment vertical="center"/>
      <protection hidden="1"/>
    </xf>
    <xf numFmtId="0" fontId="6" fillId="0" borderId="60" xfId="0" applyFont="1" applyFill="1" applyBorder="1" applyAlignment="1" applyProtection="1">
      <alignment vertical="center"/>
      <protection hidden="1"/>
    </xf>
    <xf numFmtId="0" fontId="6" fillId="0" borderId="58" xfId="0" applyFont="1" applyFill="1" applyBorder="1" applyAlignment="1" applyProtection="1">
      <alignment horizontal="center" vertical="center"/>
      <protection hidden="1"/>
    </xf>
    <xf numFmtId="0" fontId="26" fillId="5" borderId="0" xfId="3" applyFont="1" applyFill="1" applyBorder="1" applyAlignment="1" applyProtection="1">
      <alignment horizontal="left" vertical="top"/>
      <protection locked="0" hidden="1"/>
    </xf>
    <xf numFmtId="0" fontId="35" fillId="5" borderId="8" xfId="3" applyFont="1" applyFill="1" applyBorder="1" applyAlignment="1" applyProtection="1">
      <alignment horizontal="center" vertical="center"/>
      <protection locked="0" hidden="1"/>
    </xf>
    <xf numFmtId="0" fontId="19" fillId="5" borderId="8" xfId="0" applyFont="1" applyFill="1" applyBorder="1" applyAlignment="1" applyProtection="1">
      <alignment horizontal="center" vertical="center"/>
      <protection locked="0" hidden="1"/>
    </xf>
    <xf numFmtId="0" fontId="19" fillId="5" borderId="52" xfId="0" applyFont="1" applyFill="1" applyBorder="1" applyAlignment="1" applyProtection="1">
      <alignment vertical="center"/>
      <protection locked="0" hidden="1"/>
    </xf>
    <xf numFmtId="0" fontId="26" fillId="5" borderId="52" xfId="0" applyFont="1" applyFill="1" applyBorder="1" applyAlignment="1" applyProtection="1">
      <alignment vertical="center"/>
      <protection locked="0" hidden="1"/>
    </xf>
    <xf numFmtId="0" fontId="26" fillId="5" borderId="21" xfId="0" applyFont="1" applyFill="1" applyBorder="1" applyAlignment="1" applyProtection="1">
      <alignment horizontal="left" vertical="center"/>
      <protection locked="0" hidden="1"/>
    </xf>
    <xf numFmtId="0" fontId="26" fillId="5" borderId="54" xfId="0" applyFont="1" applyFill="1" applyBorder="1" applyAlignment="1" applyProtection="1">
      <alignment horizontal="left" vertical="center"/>
      <protection locked="0" hidden="1"/>
    </xf>
    <xf numFmtId="0" fontId="16" fillId="5" borderId="0" xfId="3" applyFont="1" applyFill="1" applyBorder="1" applyAlignment="1" applyProtection="1">
      <alignment vertical="center"/>
      <protection hidden="1"/>
    </xf>
    <xf numFmtId="0" fontId="39" fillId="0" borderId="44" xfId="0" applyFont="1" applyFill="1" applyBorder="1" applyAlignment="1">
      <alignment horizontal="left" vertical="top" wrapText="1"/>
    </xf>
    <xf numFmtId="9" fontId="40" fillId="0" borderId="62" xfId="0" applyNumberFormat="1" applyFont="1" applyFill="1" applyBorder="1" applyAlignment="1">
      <alignment horizontal="right" vertical="top" shrinkToFit="1"/>
    </xf>
    <xf numFmtId="0" fontId="0" fillId="0" borderId="0" xfId="0" applyAlignment="1">
      <alignment horizontal="center"/>
    </xf>
    <xf numFmtId="0" fontId="0" fillId="0" borderId="43" xfId="0" applyBorder="1" applyAlignment="1">
      <alignment horizontal="center"/>
    </xf>
    <xf numFmtId="9" fontId="13" fillId="5" borderId="0" xfId="3" applyNumberFormat="1" applyFont="1" applyFill="1" applyBorder="1" applyAlignment="1" applyProtection="1">
      <alignment horizontal="center" vertical="center"/>
      <protection hidden="1"/>
    </xf>
    <xf numFmtId="0" fontId="20" fillId="5" borderId="0" xfId="0" applyFont="1" applyFill="1" applyAlignment="1" applyProtection="1">
      <alignment vertical="center"/>
      <protection hidden="1"/>
    </xf>
    <xf numFmtId="0" fontId="26" fillId="5" borderId="0" xfId="0" applyFont="1" applyFill="1" applyBorder="1" applyAlignment="1" applyProtection="1">
      <alignment vertical="center"/>
      <protection hidden="1"/>
    </xf>
    <xf numFmtId="0" fontId="20" fillId="5" borderId="0" xfId="0" applyFont="1" applyFill="1" applyBorder="1" applyAlignment="1" applyProtection="1">
      <alignment vertical="center"/>
      <protection hidden="1"/>
    </xf>
    <xf numFmtId="0" fontId="32" fillId="5" borderId="0" xfId="3" applyFont="1" applyFill="1" applyBorder="1" applyAlignment="1" applyProtection="1">
      <alignment vertical="center"/>
      <protection hidden="1"/>
    </xf>
    <xf numFmtId="9" fontId="40" fillId="0" borderId="65" xfId="0" applyNumberFormat="1" applyFont="1" applyFill="1" applyBorder="1" applyAlignment="1">
      <alignment horizontal="right" vertical="top" shrinkToFit="1"/>
    </xf>
    <xf numFmtId="9" fontId="40" fillId="0" borderId="64" xfId="0" applyNumberFormat="1" applyFont="1" applyFill="1" applyBorder="1" applyAlignment="1">
      <alignment horizontal="right" vertical="top" shrinkToFit="1"/>
    </xf>
    <xf numFmtId="9" fontId="40" fillId="0" borderId="0" xfId="0" applyNumberFormat="1" applyFont="1" applyFill="1" applyBorder="1" applyAlignment="1">
      <alignment horizontal="right" vertical="top" shrinkToFit="1"/>
    </xf>
    <xf numFmtId="0" fontId="0" fillId="0" borderId="0" xfId="0" applyFill="1" applyBorder="1"/>
    <xf numFmtId="0" fontId="0" fillId="0" borderId="0" xfId="0" applyAlignment="1">
      <alignment wrapText="1"/>
    </xf>
    <xf numFmtId="0" fontId="20" fillId="0" borderId="0" xfId="0" applyFont="1" applyAlignment="1">
      <alignment wrapText="1"/>
    </xf>
    <xf numFmtId="0" fontId="20" fillId="0" borderId="0" xfId="0" applyFont="1" applyAlignment="1">
      <alignment horizontal="center"/>
    </xf>
    <xf numFmtId="0" fontId="20" fillId="0" borderId="0" xfId="0" applyFont="1" applyAlignment="1">
      <alignment horizontal="center" wrapText="1"/>
    </xf>
    <xf numFmtId="0" fontId="0" fillId="0" borderId="0" xfId="0" applyFont="1"/>
    <xf numFmtId="0" fontId="39" fillId="0" borderId="65" xfId="0" applyFont="1" applyFill="1" applyBorder="1" applyAlignment="1">
      <alignment horizontal="left" vertical="top" wrapText="1" indent="1"/>
    </xf>
    <xf numFmtId="0" fontId="0" fillId="0" borderId="6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9" fillId="0" borderId="0" xfId="0" applyFont="1" applyFill="1" applyBorder="1" applyAlignment="1">
      <alignment horizontal="left" vertical="top" wrapText="1" indent="1"/>
    </xf>
    <xf numFmtId="1" fontId="40" fillId="0" borderId="65" xfId="0" applyNumberFormat="1" applyFont="1" applyFill="1" applyBorder="1" applyAlignment="1">
      <alignment horizontal="left" vertical="top" indent="1" shrinkToFit="1"/>
    </xf>
    <xf numFmtId="1" fontId="40" fillId="0" borderId="64" xfId="0" applyNumberFormat="1" applyFont="1" applyFill="1" applyBorder="1" applyAlignment="1">
      <alignment horizontal="left" vertical="top" indent="1" shrinkToFit="1"/>
    </xf>
    <xf numFmtId="1" fontId="40" fillId="0" borderId="0" xfId="0" applyNumberFormat="1" applyFont="1" applyFill="1" applyBorder="1" applyAlignment="1">
      <alignment horizontal="left" vertical="top" indent="1" shrinkToFit="1"/>
    </xf>
    <xf numFmtId="0" fontId="8" fillId="7" borderId="67" xfId="0" applyFont="1" applyFill="1" applyBorder="1" applyAlignment="1">
      <alignment horizontal="center" vertical="center"/>
    </xf>
    <xf numFmtId="0" fontId="8" fillId="7" borderId="19" xfId="0" applyFont="1" applyFill="1" applyBorder="1" applyAlignment="1">
      <alignment horizontal="center" vertical="center"/>
    </xf>
    <xf numFmtId="0" fontId="8" fillId="7" borderId="68" xfId="0" applyFont="1" applyFill="1" applyBorder="1" applyAlignment="1">
      <alignment horizontal="center" vertic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69" xfId="0" applyBorder="1" applyAlignment="1">
      <alignment horizontal="center"/>
    </xf>
    <xf numFmtId="0" fontId="20" fillId="0" borderId="0" xfId="0" applyFont="1" applyAlignment="1"/>
    <xf numFmtId="9" fontId="20" fillId="5" borderId="63" xfId="1" applyFont="1" applyFill="1" applyBorder="1" applyAlignment="1" applyProtection="1">
      <alignment horizontal="center" vertical="center"/>
      <protection hidden="1"/>
    </xf>
    <xf numFmtId="0" fontId="23" fillId="7" borderId="63" xfId="0" applyFont="1" applyFill="1" applyBorder="1" applyAlignment="1" applyProtection="1">
      <alignment horizontal="center" vertical="center" wrapText="1"/>
      <protection hidden="1"/>
    </xf>
    <xf numFmtId="0" fontId="32" fillId="5" borderId="0" xfId="0" applyFont="1" applyFill="1" applyAlignment="1" applyProtection="1">
      <alignment vertical="center"/>
      <protection hidden="1"/>
    </xf>
    <xf numFmtId="0" fontId="15" fillId="4" borderId="0" xfId="0" applyFont="1" applyFill="1" applyAlignment="1" applyProtection="1">
      <alignment horizontal="center" vertical="center"/>
      <protection hidden="1"/>
    </xf>
    <xf numFmtId="0" fontId="25" fillId="9" borderId="0" xfId="0" applyFont="1" applyFill="1" applyAlignment="1" applyProtection="1">
      <alignment horizontal="center" vertical="center"/>
      <protection hidden="1"/>
    </xf>
    <xf numFmtId="0" fontId="6" fillId="10" borderId="0" xfId="0" applyFont="1" applyFill="1" applyAlignment="1" applyProtection="1">
      <alignment horizontal="center" vertical="center"/>
      <protection hidden="1"/>
    </xf>
    <xf numFmtId="0" fontId="6" fillId="9" borderId="0" xfId="0" applyFont="1" applyFill="1" applyAlignment="1" applyProtection="1">
      <alignment horizontal="center"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Alignment="1" applyProtection="1">
      <alignment horizontal="center" vertical="center"/>
      <protection hidden="1"/>
    </xf>
    <xf numFmtId="0" fontId="32" fillId="10" borderId="0" xfId="0" applyFont="1" applyFill="1" applyBorder="1" applyAlignment="1" applyProtection="1">
      <alignment horizontal="center" vertical="center"/>
      <protection hidden="1"/>
    </xf>
    <xf numFmtId="0" fontId="43" fillId="0" borderId="65" xfId="0" applyFont="1" applyFill="1" applyBorder="1" applyAlignment="1">
      <alignment horizontal="center" vertical="top"/>
    </xf>
    <xf numFmtId="1" fontId="44" fillId="0" borderId="65" xfId="0" applyNumberFormat="1" applyFont="1" applyFill="1" applyBorder="1" applyAlignment="1">
      <alignment horizontal="center" vertical="top" shrinkToFit="1"/>
    </xf>
    <xf numFmtId="9" fontId="44" fillId="0" borderId="65" xfId="0" applyNumberFormat="1" applyFont="1" applyFill="1" applyBorder="1" applyAlignment="1">
      <alignment horizontal="center" vertical="top" shrinkToFit="1"/>
    </xf>
    <xf numFmtId="0" fontId="28" fillId="5" borderId="0" xfId="0" applyFont="1" applyFill="1" applyAlignment="1" applyProtection="1">
      <alignment vertical="center"/>
      <protection hidden="1"/>
    </xf>
    <xf numFmtId="0" fontId="49" fillId="5" borderId="0" xfId="3" applyFont="1" applyFill="1" applyBorder="1" applyAlignment="1" applyProtection="1">
      <alignment vertical="center"/>
      <protection hidden="1"/>
    </xf>
    <xf numFmtId="9" fontId="45" fillId="5" borderId="63" xfId="0" applyNumberFormat="1" applyFont="1" applyFill="1" applyBorder="1" applyAlignment="1" applyProtection="1">
      <alignment vertical="center"/>
      <protection hidden="1"/>
    </xf>
    <xf numFmtId="0" fontId="45" fillId="5" borderId="63" xfId="0" applyFont="1" applyFill="1" applyBorder="1" applyAlignment="1" applyProtection="1">
      <alignment horizontal="center" vertical="center"/>
      <protection hidden="1"/>
    </xf>
    <xf numFmtId="0" fontId="51" fillId="7" borderId="0" xfId="0" applyFont="1" applyFill="1" applyAlignment="1" applyProtection="1">
      <alignment vertical="center"/>
      <protection hidden="1"/>
    </xf>
    <xf numFmtId="0" fontId="32" fillId="7" borderId="0" xfId="0" applyFont="1" applyFill="1" applyAlignment="1" applyProtection="1">
      <alignment vertical="center"/>
      <protection hidden="1"/>
    </xf>
    <xf numFmtId="0" fontId="20" fillId="7" borderId="0" xfId="0" applyFont="1" applyFill="1" applyAlignment="1" applyProtection="1">
      <alignment vertical="center"/>
      <protection hidden="1"/>
    </xf>
    <xf numFmtId="0" fontId="20" fillId="17" borderId="0" xfId="0" applyFont="1" applyFill="1" applyAlignment="1" applyProtection="1">
      <alignment horizontal="center" vertical="center"/>
      <protection hidden="1"/>
    </xf>
    <xf numFmtId="9" fontId="20" fillId="4" borderId="0" xfId="1" applyFont="1" applyFill="1" applyAlignment="1" applyProtection="1">
      <alignment horizontal="center" vertical="center"/>
      <protection hidden="1"/>
    </xf>
    <xf numFmtId="0" fontId="20" fillId="19" borderId="0" xfId="0" applyFont="1" applyFill="1" applyAlignment="1" applyProtection="1">
      <alignment horizontal="center" vertical="center"/>
      <protection hidden="1"/>
    </xf>
    <xf numFmtId="0" fontId="20" fillId="4" borderId="0" xfId="0" applyFont="1" applyFill="1" applyAlignment="1" applyProtection="1">
      <alignment horizontal="center" vertical="center"/>
      <protection hidden="1"/>
    </xf>
    <xf numFmtId="0" fontId="20" fillId="7" borderId="0" xfId="0" applyFont="1" applyFill="1" applyAlignment="1" applyProtection="1">
      <alignment horizontal="center" vertical="center"/>
      <protection hidden="1"/>
    </xf>
    <xf numFmtId="0" fontId="32" fillId="5" borderId="0" xfId="1" applyNumberFormat="1" applyFont="1" applyFill="1" applyAlignment="1" applyProtection="1">
      <alignment horizontal="center" vertical="center"/>
      <protection hidden="1"/>
    </xf>
    <xf numFmtId="0" fontId="32" fillId="7" borderId="0" xfId="0" applyFont="1" applyFill="1" applyAlignment="1" applyProtection="1">
      <alignment horizontal="center" vertical="center" wrapText="1"/>
      <protection hidden="1"/>
    </xf>
    <xf numFmtId="0" fontId="42" fillId="0" borderId="0" xfId="0" applyFont="1" applyBorder="1" applyAlignment="1" applyProtection="1">
      <alignment horizontal="center"/>
      <protection hidden="1"/>
    </xf>
    <xf numFmtId="0" fontId="6" fillId="0" borderId="0" xfId="0" applyFont="1" applyProtection="1">
      <protection hidden="1"/>
    </xf>
    <xf numFmtId="0" fontId="23" fillId="7" borderId="66" xfId="0" applyFont="1" applyFill="1" applyBorder="1" applyAlignment="1" applyProtection="1">
      <alignment horizontal="center" vertical="center"/>
      <protection hidden="1"/>
    </xf>
    <xf numFmtId="0" fontId="23" fillId="7" borderId="16" xfId="0" applyFont="1" applyFill="1" applyBorder="1" applyAlignment="1" applyProtection="1">
      <alignment horizontal="center" vertical="center" wrapText="1"/>
      <protection hidden="1"/>
    </xf>
    <xf numFmtId="0" fontId="20" fillId="0" borderId="66" xfId="0" applyFont="1" applyBorder="1" applyAlignment="1" applyProtection="1">
      <alignment horizontal="center"/>
      <protection hidden="1"/>
    </xf>
    <xf numFmtId="9" fontId="20" fillId="0" borderId="16" xfId="1" applyFont="1" applyBorder="1" applyAlignment="1" applyProtection="1">
      <alignment horizontal="center"/>
      <protection hidden="1"/>
    </xf>
    <xf numFmtId="0" fontId="6" fillId="0" borderId="22" xfId="0" applyFont="1" applyBorder="1" applyProtection="1">
      <protection hidden="1"/>
    </xf>
    <xf numFmtId="0" fontId="20" fillId="0" borderId="73" xfId="0" applyFont="1" applyBorder="1" applyAlignment="1" applyProtection="1">
      <alignment horizontal="center"/>
      <protection hidden="1"/>
    </xf>
    <xf numFmtId="9" fontId="20" fillId="0" borderId="68" xfId="1" applyFont="1" applyBorder="1" applyAlignment="1" applyProtection="1">
      <alignment horizontal="center"/>
      <protection hidden="1"/>
    </xf>
    <xf numFmtId="0" fontId="0" fillId="0" borderId="0" xfId="0" applyBorder="1" applyProtection="1">
      <protection hidden="1"/>
    </xf>
    <xf numFmtId="0" fontId="20" fillId="19" borderId="63" xfId="0" applyFont="1" applyFill="1" applyBorder="1" applyAlignment="1" applyProtection="1">
      <alignment horizontal="center" vertical="center"/>
      <protection locked="0" hidden="1"/>
    </xf>
    <xf numFmtId="0" fontId="49" fillId="5" borderId="0" xfId="3" applyFont="1" applyFill="1" applyBorder="1" applyAlignment="1" applyProtection="1">
      <alignment vertical="center"/>
      <protection locked="0" hidden="1"/>
    </xf>
    <xf numFmtId="0" fontId="52" fillId="0" borderId="65" xfId="0" applyFont="1" applyFill="1" applyBorder="1" applyAlignment="1">
      <alignment horizontal="left" vertical="top" wrapText="1"/>
    </xf>
    <xf numFmtId="1" fontId="53" fillId="0" borderId="76" xfId="0" applyNumberFormat="1" applyFont="1" applyFill="1" applyBorder="1" applyAlignment="1">
      <alignment horizontal="right" vertical="top" shrinkToFit="1"/>
    </xf>
    <xf numFmtId="1" fontId="53" fillId="0" borderId="76" xfId="0" applyNumberFormat="1" applyFont="1" applyFill="1" applyBorder="1" applyAlignment="1">
      <alignment vertical="top" shrinkToFit="1"/>
    </xf>
    <xf numFmtId="0" fontId="0" fillId="0" borderId="61" xfId="0" applyBorder="1" applyAlignment="1">
      <alignment horizontal="center" wrapText="1"/>
    </xf>
    <xf numFmtId="0" fontId="0" fillId="0" borderId="61" xfId="0" applyBorder="1" applyAlignment="1">
      <alignment wrapText="1"/>
    </xf>
    <xf numFmtId="0" fontId="0" fillId="0" borderId="0" xfId="0" applyBorder="1" applyAlignment="1">
      <alignment wrapText="1"/>
    </xf>
    <xf numFmtId="1" fontId="53" fillId="0" borderId="0" xfId="0" applyNumberFormat="1" applyFont="1" applyFill="1" applyBorder="1" applyAlignment="1">
      <alignment horizontal="right" vertical="top" shrinkToFit="1"/>
    </xf>
    <xf numFmtId="0" fontId="20" fillId="0" borderId="0" xfId="0" applyFont="1" applyBorder="1" applyAlignment="1">
      <alignment horizontal="center" wrapText="1"/>
    </xf>
    <xf numFmtId="0" fontId="6" fillId="0" borderId="38" xfId="0" applyFont="1" applyFill="1" applyBorder="1" applyAlignment="1" applyProtection="1">
      <alignment vertical="center"/>
      <protection hidden="1"/>
    </xf>
    <xf numFmtId="0" fontId="19" fillId="5" borderId="18" xfId="0" applyFont="1" applyFill="1" applyBorder="1" applyAlignment="1" applyProtection="1">
      <alignment vertical="center"/>
      <protection hidden="1"/>
    </xf>
    <xf numFmtId="0" fontId="20" fillId="5" borderId="18" xfId="0" applyFont="1" applyFill="1" applyBorder="1" applyAlignment="1" applyProtection="1">
      <alignment horizontal="left" vertical="center"/>
      <protection hidden="1"/>
    </xf>
    <xf numFmtId="0" fontId="6" fillId="5" borderId="60" xfId="0" applyFont="1" applyFill="1" applyBorder="1" applyAlignment="1" applyProtection="1">
      <alignment vertical="center"/>
      <protection hidden="1"/>
    </xf>
    <xf numFmtId="0" fontId="6" fillId="5" borderId="58" xfId="0" applyFont="1" applyFill="1" applyBorder="1" applyAlignment="1" applyProtection="1">
      <alignment horizontal="center" vertical="center"/>
      <protection hidden="1"/>
    </xf>
    <xf numFmtId="0" fontId="6" fillId="0" borderId="70" xfId="0" applyFont="1" applyFill="1" applyBorder="1" applyAlignment="1" applyProtection="1">
      <alignment vertical="center"/>
      <protection locked="0" hidden="1"/>
    </xf>
    <xf numFmtId="0" fontId="23" fillId="7" borderId="70" xfId="0" applyFont="1" applyFill="1" applyBorder="1" applyAlignment="1" applyProtection="1">
      <alignment horizontal="center" vertical="center"/>
      <protection hidden="1"/>
    </xf>
    <xf numFmtId="0" fontId="23" fillId="7" borderId="38" xfId="0" applyFont="1" applyFill="1" applyBorder="1" applyAlignment="1" applyProtection="1">
      <alignment horizontal="center" vertical="center"/>
      <protection hidden="1"/>
    </xf>
    <xf numFmtId="0" fontId="23" fillId="7" borderId="71" xfId="0" applyFont="1" applyFill="1" applyBorder="1" applyAlignment="1" applyProtection="1">
      <alignment horizontal="center" vertical="center"/>
      <protection hidden="1"/>
    </xf>
    <xf numFmtId="0" fontId="6" fillId="16" borderId="70" xfId="0" applyFont="1" applyFill="1" applyBorder="1" applyAlignment="1" applyProtection="1">
      <alignment horizontal="center" vertical="center"/>
      <protection hidden="1"/>
    </xf>
    <xf numFmtId="0" fontId="6" fillId="16" borderId="38" xfId="0" applyFont="1" applyFill="1" applyBorder="1" applyAlignment="1" applyProtection="1">
      <alignment horizontal="center" vertical="center"/>
      <protection hidden="1"/>
    </xf>
    <xf numFmtId="0" fontId="6" fillId="16" borderId="71" xfId="0" applyFont="1" applyFill="1" applyBorder="1" applyAlignment="1" applyProtection="1">
      <alignment horizontal="center" vertical="center"/>
      <protection hidden="1"/>
    </xf>
    <xf numFmtId="0" fontId="47" fillId="7" borderId="11" xfId="0" applyFont="1" applyFill="1" applyBorder="1" applyAlignment="1" applyProtection="1">
      <alignment horizontal="center" vertical="center"/>
      <protection hidden="1"/>
    </xf>
    <xf numFmtId="0" fontId="47" fillId="7" borderId="1" xfId="0" applyFont="1" applyFill="1" applyBorder="1" applyAlignment="1" applyProtection="1">
      <alignment horizontal="center" vertical="center"/>
      <protection hidden="1"/>
    </xf>
    <xf numFmtId="0" fontId="47" fillId="7" borderId="12" xfId="0" applyFont="1" applyFill="1" applyBorder="1" applyAlignment="1" applyProtection="1">
      <alignment horizontal="center" vertical="center"/>
      <protection hidden="1"/>
    </xf>
    <xf numFmtId="0" fontId="48" fillId="7" borderId="11" xfId="0" applyFont="1" applyFill="1" applyBorder="1" applyAlignment="1" applyProtection="1">
      <alignment horizontal="center" vertical="center"/>
      <protection hidden="1"/>
    </xf>
    <xf numFmtId="0" fontId="48" fillId="7" borderId="1" xfId="0" applyFont="1" applyFill="1" applyBorder="1" applyAlignment="1" applyProtection="1">
      <alignment horizontal="center" vertical="center"/>
      <protection hidden="1"/>
    </xf>
    <xf numFmtId="0" fontId="48" fillId="7" borderId="12" xfId="0" applyFont="1" applyFill="1" applyBorder="1" applyAlignment="1" applyProtection="1">
      <alignment horizontal="center" vertical="center"/>
      <protection hidden="1"/>
    </xf>
    <xf numFmtId="0" fontId="20" fillId="14" borderId="57" xfId="0" applyFont="1" applyFill="1" applyBorder="1" applyAlignment="1" applyProtection="1">
      <alignment horizontal="left" vertical="center"/>
      <protection locked="0" hidden="1"/>
    </xf>
    <xf numFmtId="0" fontId="21" fillId="6" borderId="13" xfId="0" applyFont="1" applyFill="1" applyBorder="1" applyAlignment="1" applyProtection="1">
      <alignment horizontal="center" vertical="center" wrapText="1"/>
      <protection hidden="1"/>
    </xf>
    <xf numFmtId="0" fontId="21" fillId="6" borderId="14" xfId="0" applyFont="1" applyFill="1" applyBorder="1" applyAlignment="1" applyProtection="1">
      <alignment horizontal="center" vertical="center" wrapText="1"/>
      <protection hidden="1"/>
    </xf>
    <xf numFmtId="0" fontId="21" fillId="6" borderId="45" xfId="0" applyFont="1" applyFill="1" applyBorder="1" applyAlignment="1" applyProtection="1">
      <alignment horizontal="center" vertical="center" wrapText="1"/>
      <protection hidden="1"/>
    </xf>
    <xf numFmtId="0" fontId="23" fillId="5" borderId="46" xfId="0" applyFont="1" applyFill="1" applyBorder="1" applyAlignment="1" applyProtection="1">
      <alignment horizontal="left" vertical="top" wrapText="1"/>
      <protection hidden="1"/>
    </xf>
    <xf numFmtId="0" fontId="23" fillId="5" borderId="37" xfId="0" applyFont="1" applyFill="1" applyBorder="1" applyAlignment="1" applyProtection="1">
      <alignment horizontal="left" vertical="top" wrapText="1"/>
      <protection hidden="1"/>
    </xf>
    <xf numFmtId="0" fontId="23" fillId="5" borderId="47" xfId="0" applyFont="1" applyFill="1" applyBorder="1" applyAlignment="1" applyProtection="1">
      <alignment horizontal="left" vertical="top" wrapText="1"/>
      <protection hidden="1"/>
    </xf>
    <xf numFmtId="0" fontId="16" fillId="5" borderId="0" xfId="3" applyFont="1" applyFill="1" applyBorder="1" applyAlignment="1" applyProtection="1">
      <alignment horizontal="justify" vertical="top" wrapText="1"/>
      <protection hidden="1"/>
    </xf>
    <xf numFmtId="0" fontId="16" fillId="5" borderId="10" xfId="3" applyFont="1" applyFill="1" applyBorder="1" applyAlignment="1" applyProtection="1">
      <alignment horizontal="justify" vertical="top" wrapText="1"/>
      <protection hidden="1"/>
    </xf>
    <xf numFmtId="0" fontId="23" fillId="8" borderId="15" xfId="0" applyFont="1" applyFill="1" applyBorder="1" applyAlignment="1" applyProtection="1">
      <alignment horizontal="center" vertical="center" wrapText="1"/>
      <protection hidden="1"/>
    </xf>
    <xf numFmtId="0" fontId="23" fillId="8" borderId="14" xfId="0" applyFont="1" applyFill="1" applyBorder="1" applyAlignment="1" applyProtection="1">
      <alignment horizontal="center" vertical="center" wrapText="1"/>
      <protection hidden="1"/>
    </xf>
    <xf numFmtId="0" fontId="23" fillId="8" borderId="16" xfId="0" applyFont="1" applyFill="1" applyBorder="1" applyAlignment="1" applyProtection="1">
      <alignment horizontal="center" vertical="center" wrapText="1"/>
      <protection hidden="1"/>
    </xf>
    <xf numFmtId="0" fontId="24" fillId="5" borderId="48" xfId="0" applyFont="1" applyFill="1" applyBorder="1" applyAlignment="1" applyProtection="1">
      <alignment horizontal="center" vertical="center" wrapText="1"/>
      <protection hidden="1"/>
    </xf>
    <xf numFmtId="0" fontId="24" fillId="5" borderId="37" xfId="0" applyFont="1" applyFill="1" applyBorder="1" applyAlignment="1" applyProtection="1">
      <alignment horizontal="center" vertical="center" wrapText="1"/>
      <protection hidden="1"/>
    </xf>
    <xf numFmtId="0" fontId="24" fillId="5" borderId="49" xfId="0" applyFont="1" applyFill="1" applyBorder="1" applyAlignment="1" applyProtection="1">
      <alignment horizontal="center" vertical="center" wrapText="1"/>
      <protection hidden="1"/>
    </xf>
    <xf numFmtId="0" fontId="23" fillId="8" borderId="13" xfId="0" applyFont="1" applyFill="1" applyBorder="1" applyAlignment="1" applyProtection="1">
      <alignment horizontal="center" vertical="center" wrapText="1"/>
      <protection hidden="1"/>
    </xf>
    <xf numFmtId="0" fontId="24" fillId="5" borderId="46" xfId="0" applyFont="1" applyFill="1" applyBorder="1" applyAlignment="1" applyProtection="1">
      <alignment horizontal="center" vertical="center" wrapText="1"/>
      <protection hidden="1"/>
    </xf>
    <xf numFmtId="0" fontId="26" fillId="5" borderId="50" xfId="0" applyFont="1" applyFill="1" applyBorder="1" applyAlignment="1" applyProtection="1">
      <alignment horizontal="center" vertical="center"/>
      <protection locked="0" hidden="1"/>
    </xf>
    <xf numFmtId="0" fontId="26" fillId="5" borderId="38" xfId="0" applyFont="1" applyFill="1" applyBorder="1" applyAlignment="1" applyProtection="1">
      <alignment horizontal="center" vertical="center"/>
      <protection locked="0" hidden="1"/>
    </xf>
    <xf numFmtId="0" fontId="26" fillId="5" borderId="53" xfId="0" applyFont="1" applyFill="1" applyBorder="1" applyAlignment="1" applyProtection="1">
      <alignment horizontal="center" vertical="center"/>
      <protection locked="0" hidden="1"/>
    </xf>
    <xf numFmtId="0" fontId="20" fillId="5" borderId="38" xfId="0" applyFont="1" applyFill="1" applyBorder="1" applyAlignment="1" applyProtection="1">
      <alignment horizontal="left" vertical="center"/>
      <protection hidden="1"/>
    </xf>
    <xf numFmtId="0" fontId="20" fillId="5" borderId="51" xfId="0" applyFont="1" applyFill="1" applyBorder="1" applyAlignment="1" applyProtection="1">
      <alignment horizontal="left" vertical="center"/>
      <protection hidden="1"/>
    </xf>
    <xf numFmtId="9" fontId="45" fillId="5" borderId="70" xfId="1" applyFont="1" applyFill="1" applyBorder="1" applyAlignment="1" applyProtection="1">
      <alignment horizontal="center" vertical="center"/>
      <protection hidden="1"/>
    </xf>
    <xf numFmtId="9" fontId="45" fillId="5" borderId="71" xfId="1" applyFont="1" applyFill="1" applyBorder="1" applyAlignment="1" applyProtection="1">
      <alignment horizontal="center" vertical="center"/>
      <protection hidden="1"/>
    </xf>
    <xf numFmtId="0" fontId="50" fillId="0" borderId="0" xfId="0" applyFont="1" applyBorder="1" applyAlignment="1" applyProtection="1">
      <alignment horizontal="left" wrapText="1"/>
      <protection hidden="1"/>
    </xf>
    <xf numFmtId="0" fontId="23" fillId="7" borderId="63" xfId="0" applyFont="1" applyFill="1" applyBorder="1" applyAlignment="1" applyProtection="1">
      <alignment horizontal="center" vertical="center" wrapText="1"/>
      <protection hidden="1"/>
    </xf>
    <xf numFmtId="9" fontId="20" fillId="5" borderId="63" xfId="1" applyFont="1" applyFill="1" applyBorder="1" applyAlignment="1" applyProtection="1">
      <alignment horizontal="center" vertical="center"/>
      <protection hidden="1"/>
    </xf>
    <xf numFmtId="0" fontId="23" fillId="7" borderId="74" xfId="0" applyFont="1" applyFill="1" applyBorder="1" applyAlignment="1" applyProtection="1">
      <alignment horizontal="center" wrapText="1"/>
      <protection hidden="1"/>
    </xf>
    <xf numFmtId="0" fontId="23" fillId="7" borderId="72" xfId="0" applyFont="1" applyFill="1" applyBorder="1" applyAlignment="1" applyProtection="1">
      <alignment horizontal="center" wrapText="1"/>
      <protection hidden="1"/>
    </xf>
    <xf numFmtId="0" fontId="46" fillId="6" borderId="11" xfId="0" applyFont="1" applyFill="1" applyBorder="1" applyAlignment="1" applyProtection="1">
      <alignment horizontal="center" vertical="center"/>
      <protection hidden="1"/>
    </xf>
    <xf numFmtId="0" fontId="46" fillId="6" borderId="1" xfId="0" applyFont="1" applyFill="1" applyBorder="1" applyAlignment="1" applyProtection="1">
      <alignment horizontal="center" vertical="center"/>
      <protection hidden="1"/>
    </xf>
    <xf numFmtId="0" fontId="46" fillId="6" borderId="12" xfId="0" applyFont="1" applyFill="1" applyBorder="1" applyAlignment="1" applyProtection="1">
      <alignment horizontal="center" vertical="center"/>
      <protection hidden="1"/>
    </xf>
    <xf numFmtId="49" fontId="47" fillId="7" borderId="11" xfId="0" applyNumberFormat="1" applyFont="1" applyFill="1" applyBorder="1" applyAlignment="1" applyProtection="1">
      <alignment horizontal="center" vertical="center"/>
      <protection hidden="1"/>
    </xf>
    <xf numFmtId="49" fontId="47" fillId="7" borderId="1" xfId="0" applyNumberFormat="1" applyFont="1" applyFill="1" applyBorder="1" applyAlignment="1" applyProtection="1">
      <alignment horizontal="center" vertical="center"/>
      <protection hidden="1"/>
    </xf>
    <xf numFmtId="49" fontId="47" fillId="7" borderId="12" xfId="0" applyNumberFormat="1" applyFont="1" applyFill="1" applyBorder="1" applyAlignment="1" applyProtection="1">
      <alignment horizontal="center" vertical="center"/>
      <protection hidden="1"/>
    </xf>
    <xf numFmtId="0" fontId="28" fillId="5" borderId="75" xfId="0" applyFont="1" applyFill="1" applyBorder="1" applyAlignment="1" applyProtection="1">
      <alignment horizontal="center" wrapText="1"/>
      <protection hidden="1"/>
    </xf>
    <xf numFmtId="0" fontId="28" fillId="5" borderId="0" xfId="0" applyFont="1" applyFill="1" applyBorder="1" applyAlignment="1" applyProtection="1">
      <alignment horizontal="center" wrapText="1"/>
      <protection hidden="1"/>
    </xf>
    <xf numFmtId="0" fontId="23" fillId="7" borderId="13" xfId="0" applyFont="1" applyFill="1" applyBorder="1" applyAlignment="1" applyProtection="1">
      <alignment horizontal="center" vertical="center"/>
      <protection hidden="1"/>
    </xf>
    <xf numFmtId="0" fontId="23" fillId="7" borderId="14" xfId="0" applyFont="1" applyFill="1" applyBorder="1" applyAlignment="1" applyProtection="1">
      <alignment horizontal="center" vertical="center"/>
      <protection hidden="1"/>
    </xf>
    <xf numFmtId="0" fontId="20" fillId="19" borderId="70" xfId="3" applyFont="1" applyFill="1" applyBorder="1" applyAlignment="1" applyProtection="1">
      <alignment horizontal="center" vertical="center"/>
      <protection locked="0" hidden="1"/>
    </xf>
    <xf numFmtId="0" fontId="20" fillId="19" borderId="71" xfId="3" applyFont="1" applyFill="1" applyBorder="1" applyAlignment="1" applyProtection="1">
      <alignment horizontal="center" vertical="center"/>
      <protection locked="0" hidden="1"/>
    </xf>
    <xf numFmtId="0" fontId="20" fillId="0" borderId="13" xfId="0" applyFont="1" applyBorder="1" applyAlignment="1" applyProtection="1">
      <alignment horizontal="center"/>
      <protection hidden="1"/>
    </xf>
    <xf numFmtId="0" fontId="20" fillId="0" borderId="14" xfId="0" applyFont="1" applyBorder="1" applyAlignment="1" applyProtection="1">
      <alignment horizontal="center"/>
      <protection hidden="1"/>
    </xf>
    <xf numFmtId="0" fontId="20" fillId="0" borderId="16" xfId="0" applyFont="1" applyBorder="1" applyAlignment="1" applyProtection="1">
      <alignment horizontal="center"/>
      <protection hidden="1"/>
    </xf>
    <xf numFmtId="0" fontId="20" fillId="0" borderId="67" xfId="0" applyFont="1" applyBorder="1" applyAlignment="1" applyProtection="1">
      <alignment horizontal="center"/>
      <protection hidden="1"/>
    </xf>
    <xf numFmtId="0" fontId="20" fillId="0" borderId="19" xfId="0" applyFont="1" applyBorder="1" applyAlignment="1" applyProtection="1">
      <alignment horizontal="center"/>
      <protection hidden="1"/>
    </xf>
    <xf numFmtId="0" fontId="20" fillId="0" borderId="68" xfId="0" applyFont="1" applyBorder="1" applyAlignment="1" applyProtection="1">
      <alignment horizontal="center"/>
      <protection hidden="1"/>
    </xf>
    <xf numFmtId="0" fontId="0" fillId="0" borderId="19" xfId="0" applyBorder="1" applyAlignment="1" applyProtection="1">
      <alignment horizontal="center"/>
      <protection hidden="1"/>
    </xf>
    <xf numFmtId="0" fontId="16" fillId="5" borderId="0" xfId="3" applyFont="1" applyFill="1" applyBorder="1" applyAlignment="1" applyProtection="1">
      <alignment horizontal="left" vertical="top" wrapText="1"/>
      <protection hidden="1"/>
    </xf>
    <xf numFmtId="0" fontId="31" fillId="5" borderId="17" xfId="0" applyFont="1" applyFill="1" applyBorder="1" applyAlignment="1" applyProtection="1">
      <alignment horizontal="center" vertical="center"/>
      <protection hidden="1"/>
    </xf>
    <xf numFmtId="0" fontId="31" fillId="5" borderId="18" xfId="0" applyFont="1" applyFill="1" applyBorder="1" applyAlignment="1" applyProtection="1">
      <alignment horizontal="center" vertical="center"/>
      <protection hidden="1"/>
    </xf>
    <xf numFmtId="0" fontId="32" fillId="5" borderId="28" xfId="0" applyFont="1" applyFill="1" applyBorder="1" applyAlignment="1" applyProtection="1">
      <alignment horizontal="center" vertical="center"/>
      <protection hidden="1"/>
    </xf>
    <xf numFmtId="0" fontId="32" fillId="5" borderId="25" xfId="0" applyFont="1" applyFill="1" applyBorder="1" applyAlignment="1" applyProtection="1">
      <alignment horizontal="center" vertical="center"/>
      <protection hidden="1"/>
    </xf>
    <xf numFmtId="0" fontId="32" fillId="5" borderId="27" xfId="0" applyFont="1" applyFill="1" applyBorder="1" applyAlignment="1" applyProtection="1">
      <alignment horizontal="center" vertical="center"/>
      <protection hidden="1"/>
    </xf>
    <xf numFmtId="0" fontId="32" fillId="5" borderId="26" xfId="0" applyFont="1" applyFill="1" applyBorder="1" applyAlignment="1" applyProtection="1">
      <alignment horizontal="center" vertical="center"/>
      <protection hidden="1"/>
    </xf>
    <xf numFmtId="0" fontId="12" fillId="3" borderId="19" xfId="3" applyFont="1" applyBorder="1" applyAlignment="1" applyProtection="1">
      <alignment horizontal="left" vertical="center"/>
      <protection hidden="1"/>
    </xf>
    <xf numFmtId="0" fontId="6" fillId="5" borderId="0" xfId="0" applyFont="1" applyFill="1" applyBorder="1" applyAlignment="1" applyProtection="1">
      <alignment horizontal="left" vertical="top" wrapText="1"/>
      <protection hidden="1"/>
    </xf>
    <xf numFmtId="0" fontId="16" fillId="5" borderId="10" xfId="3" applyFont="1" applyFill="1" applyBorder="1" applyAlignment="1" applyProtection="1">
      <alignment horizontal="left" vertical="top" wrapText="1"/>
      <protection hidden="1"/>
    </xf>
    <xf numFmtId="0" fontId="26" fillId="5" borderId="55" xfId="0" applyFont="1" applyFill="1" applyBorder="1" applyAlignment="1" applyProtection="1">
      <alignment horizontal="center" vertical="center"/>
      <protection locked="0" hidden="1"/>
    </xf>
    <xf numFmtId="0" fontId="26" fillId="5" borderId="42" xfId="0" applyFont="1" applyFill="1" applyBorder="1" applyAlignment="1" applyProtection="1">
      <alignment horizontal="center" vertical="center"/>
      <protection locked="0" hidden="1"/>
    </xf>
    <xf numFmtId="0" fontId="26" fillId="5" borderId="56" xfId="0" applyFont="1" applyFill="1" applyBorder="1" applyAlignment="1" applyProtection="1">
      <alignment horizontal="center" vertical="center"/>
      <protection locked="0" hidden="1"/>
    </xf>
    <xf numFmtId="164" fontId="38" fillId="14" borderId="37" xfId="0" applyNumberFormat="1" applyFont="1" applyFill="1" applyBorder="1" applyAlignment="1" applyProtection="1">
      <alignment horizontal="center" vertical="center"/>
      <protection locked="0" hidden="1"/>
    </xf>
    <xf numFmtId="0" fontId="38" fillId="14" borderId="37" xfId="0" applyFont="1" applyFill="1" applyBorder="1" applyAlignment="1" applyProtection="1">
      <alignment horizontal="left" vertical="center"/>
      <protection locked="0" hidden="1"/>
    </xf>
    <xf numFmtId="0" fontId="6" fillId="14" borderId="29" xfId="0" applyFont="1" applyFill="1" applyBorder="1" applyAlignment="1" applyProtection="1">
      <alignment horizontal="left" vertical="center"/>
      <protection locked="0" hidden="1"/>
    </xf>
    <xf numFmtId="0" fontId="8" fillId="19" borderId="37" xfId="0" applyFont="1" applyFill="1" applyBorder="1" applyAlignment="1" applyProtection="1">
      <alignment horizontal="left" vertical="center"/>
      <protection locked="0" hidden="1"/>
    </xf>
    <xf numFmtId="0" fontId="8" fillId="19" borderId="38" xfId="0" applyFont="1" applyFill="1" applyBorder="1" applyAlignment="1" applyProtection="1">
      <alignment horizontal="left" vertical="center"/>
      <protection locked="0" hidden="1"/>
    </xf>
    <xf numFmtId="0" fontId="2" fillId="2" borderId="3" xfId="2" applyFont="1" applyBorder="1" applyAlignment="1" applyProtection="1">
      <alignment horizontal="center" vertical="center"/>
      <protection hidden="1"/>
    </xf>
    <xf numFmtId="0" fontId="2" fillId="2" borderId="4" xfId="2" applyFont="1" applyBorder="1" applyAlignment="1" applyProtection="1">
      <alignment horizontal="center" vertical="center"/>
      <protection hidden="1"/>
    </xf>
    <xf numFmtId="0" fontId="26" fillId="5" borderId="20" xfId="0" applyFont="1" applyFill="1" applyBorder="1" applyAlignment="1" applyProtection="1">
      <alignment horizontal="center" vertical="center"/>
      <protection locked="0" hidden="1"/>
    </xf>
    <xf numFmtId="0" fontId="26" fillId="5" borderId="0" xfId="0" applyFont="1" applyFill="1" applyBorder="1" applyAlignment="1" applyProtection="1">
      <alignment horizontal="center" vertical="center"/>
      <protection locked="0" hidden="1"/>
    </xf>
    <xf numFmtId="0" fontId="26" fillId="5" borderId="22" xfId="0" applyFont="1" applyFill="1" applyBorder="1" applyAlignment="1" applyProtection="1">
      <alignment horizontal="center" vertical="center"/>
      <protection locked="0" hidden="1"/>
    </xf>
    <xf numFmtId="0" fontId="0" fillId="18" borderId="0" xfId="0" applyFill="1" applyAlignment="1">
      <alignment horizontal="center" wrapText="1"/>
    </xf>
    <xf numFmtId="0" fontId="0" fillId="0" borderId="0" xfId="0" applyFill="1" applyBorder="1" applyAlignment="1">
      <alignment horizontal="left" wrapText="1"/>
    </xf>
    <xf numFmtId="0" fontId="41" fillId="15" borderId="61" xfId="0" applyFont="1" applyFill="1" applyBorder="1" applyAlignment="1">
      <alignment horizontal="left" vertical="center" wrapText="1"/>
    </xf>
  </cellXfs>
  <cellStyles count="4">
    <cellStyle name="20% - Accent1" xfId="3" builtinId="30"/>
    <cellStyle name="Accent1" xfId="2" builtinId="29"/>
    <cellStyle name="Normal" xfId="0" builtinId="0"/>
    <cellStyle name="Percent" xfId="1" builtinId="5"/>
  </cellStyles>
  <dxfs count="10">
    <dxf>
      <alignment horizontal="center" vertical="bottom" textRotation="0" wrapText="0" indent="0" justifyLastLine="0" shrinkToFit="0" readingOrder="0"/>
      <border diagonalUp="0" diagonalDown="0" outline="0">
        <left style="thin">
          <color theme="0" tint="-0.34998626667073579"/>
        </left>
        <right/>
        <top/>
        <bottom/>
      </border>
    </dxf>
    <dxf>
      <font>
        <b val="0"/>
        <i val="0"/>
        <strike val="0"/>
        <condense val="0"/>
        <extend val="0"/>
        <outline val="0"/>
        <shadow val="0"/>
        <u val="none"/>
        <vertAlign val="baseline"/>
        <sz val="11"/>
        <color rgb="FF000000"/>
        <name val="Calibri"/>
        <family val="2"/>
        <scheme val="none"/>
      </font>
      <numFmt numFmtId="13" formatCode="0%"/>
      <fill>
        <patternFill patternType="none">
          <fgColor indexed="64"/>
          <bgColor indexed="65"/>
        </patternFill>
      </fill>
      <alignment horizontal="right" vertical="top" textRotation="0" wrapText="0" indent="0" justifyLastLine="0" shrinkToFit="1" readingOrder="0"/>
      <border diagonalUp="0" diagonalDown="0">
        <left style="thin">
          <color theme="0" tint="-0.34998626667073579"/>
        </left>
        <right style="thin">
          <color theme="0" tint="-0.34998626667073579"/>
        </right>
        <top/>
        <bottom/>
        <vertical style="thin">
          <color theme="0" tint="-0.34998626667073579"/>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theme="0" tint="-0.34998626667073579"/>
        </right>
        <top/>
        <bottom/>
        <vertical style="thin">
          <color theme="0" tint="-0.34998626667073579"/>
        </vertical>
        <horizontal/>
      </border>
    </dxf>
    <dxf>
      <border diagonalUp="0" diagonalDown="0">
        <left style="thin">
          <color rgb="FF000000"/>
        </left>
        <right style="thin">
          <color rgb="FF000000"/>
        </right>
        <top style="thin">
          <color rgb="FF000000"/>
        </top>
        <bottom style="thin">
          <color rgb="FF000000"/>
        </bottom>
      </border>
    </dxf>
    <dxf>
      <border diagonalUp="0" diagonalDown="0">
        <left style="thin">
          <color theme="0" tint="-0.34998626667073579"/>
        </left>
        <right style="thin">
          <color theme="0" tint="-0.34998626667073579"/>
        </right>
        <top/>
        <bottom/>
        <vertical style="thin">
          <color theme="0" tint="-0.34998626667073579"/>
        </vertical>
        <horizontal/>
      </border>
    </dxf>
    <dxf>
      <font>
        <b val="0"/>
        <i val="0"/>
        <strike val="0"/>
        <condense val="0"/>
        <extend val="0"/>
        <outline val="0"/>
        <shadow val="0"/>
        <u val="none"/>
        <vertAlign val="baseline"/>
        <sz val="9"/>
        <color theme="1"/>
        <name val="Verdana"/>
        <family val="2"/>
        <scheme val="none"/>
      </font>
      <alignment horizontal="right" vertical="center" textRotation="0" wrapText="1" indent="0" justifyLastLine="0" shrinkToFit="0" readingOrder="0"/>
      <border diagonalUp="0" diagonalDown="0">
        <left/>
        <right/>
        <top/>
        <bottom style="medium">
          <color rgb="FFE8EDF4"/>
        </bottom>
        <vertical/>
        <horizontal/>
      </border>
    </dxf>
    <dxf>
      <font>
        <b val="0"/>
        <i val="0"/>
        <strike val="0"/>
        <condense val="0"/>
        <extend val="0"/>
        <outline val="0"/>
        <shadow val="0"/>
        <u val="none"/>
        <vertAlign val="baseline"/>
        <sz val="9"/>
        <color theme="1"/>
        <name val="Verdana"/>
        <family val="2"/>
        <scheme val="none"/>
      </font>
      <alignment horizontal="general" vertical="center" textRotation="0" wrapText="1" indent="0" justifyLastLine="0" shrinkToFit="0" readingOrder="0"/>
      <border diagonalUp="0" diagonalDown="0">
        <left/>
        <right style="medium">
          <color rgb="FFE8EDF4"/>
        </right>
        <top/>
        <bottom style="medium">
          <color rgb="FFE8EDF4"/>
        </bottom>
        <vertical/>
        <horizontal/>
      </border>
    </dxf>
    <dxf>
      <border outline="0">
        <left style="medium">
          <color rgb="FFE8EDF4"/>
        </left>
        <right style="medium">
          <color rgb="FFE8EDF4"/>
        </right>
        <bottom style="medium">
          <color rgb="FFE8EDF4"/>
        </bottom>
      </border>
    </dxf>
    <dxf>
      <border outline="0">
        <bottom style="medium">
          <color rgb="FFE8EDF4"/>
        </bottom>
      </border>
    </dxf>
    <dxf>
      <font>
        <color rgb="FF9C0006"/>
      </font>
      <fill>
        <patternFill>
          <bgColor rgb="FFFFC7CE"/>
        </patternFill>
      </fill>
    </dxf>
  </dxfs>
  <tableStyles count="0" defaultTableStyle="TableStyleMedium2" defaultPivotStyle="PivotStyleLight16"/>
  <colors>
    <mruColors>
      <color rgb="FFF4F9F1"/>
      <color rgb="FFEFF9FF"/>
      <color rgb="FFF6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42" lockText="1" noThreeD="1"/>
</file>

<file path=xl/ctrlProps/ctrlProp11.xml><?xml version="1.0" encoding="utf-8"?>
<formControlPr xmlns="http://schemas.microsoft.com/office/spreadsheetml/2009/9/main" objectType="CheckBox" fmlaLink="E43" lockText="1" noThreeD="1"/>
</file>

<file path=xl/ctrlProps/ctrlProp12.xml><?xml version="1.0" encoding="utf-8"?>
<formControlPr xmlns="http://schemas.microsoft.com/office/spreadsheetml/2009/9/main" objectType="CheckBox" fmlaLink="E45" lockText="1" noThreeD="1"/>
</file>

<file path=xl/ctrlProps/ctrlProp13.xml><?xml version="1.0" encoding="utf-8"?>
<formControlPr xmlns="http://schemas.microsoft.com/office/spreadsheetml/2009/9/main" objectType="CheckBox" fmlaLink="E47" lockText="1" noThreeD="1"/>
</file>

<file path=xl/ctrlProps/ctrlProp14.xml><?xml version="1.0" encoding="utf-8"?>
<formControlPr xmlns="http://schemas.microsoft.com/office/spreadsheetml/2009/9/main" objectType="CheckBox" fmlaLink="E49" lockText="1" noThreeD="1"/>
</file>

<file path=xl/ctrlProps/ctrlProp15.xml><?xml version="1.0" encoding="utf-8"?>
<formControlPr xmlns="http://schemas.microsoft.com/office/spreadsheetml/2009/9/main" objectType="CheckBox" fmlaLink="E51" lockText="1" noThreeD="1"/>
</file>

<file path=xl/ctrlProps/ctrlProp16.xml><?xml version="1.0" encoding="utf-8"?>
<formControlPr xmlns="http://schemas.microsoft.com/office/spreadsheetml/2009/9/main" objectType="CheckBox" fmlaLink="R37"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fmlaLink="D58" lockText="1" noThreeD="1"/>
</file>

<file path=xl/ctrlProps/ctrlProp20.xml><?xml version="1.0" encoding="utf-8"?>
<formControlPr xmlns="http://schemas.microsoft.com/office/spreadsheetml/2009/9/main" objectType="CheckBox" fmlaLink="R41" lockText="1" noThreeD="1"/>
</file>

<file path=xl/ctrlProps/ctrlProp21.xml><?xml version="1.0" encoding="utf-8"?>
<formControlPr xmlns="http://schemas.microsoft.com/office/spreadsheetml/2009/9/main" objectType="CheckBox" fmlaLink="R42" lockText="1" noThreeD="1"/>
</file>

<file path=xl/ctrlProps/ctrlProp22.xml><?xml version="1.0" encoding="utf-8"?>
<formControlPr xmlns="http://schemas.microsoft.com/office/spreadsheetml/2009/9/main" objectType="CheckBox" fmlaLink="R43" lockText="1" noThreeD="1"/>
</file>

<file path=xl/ctrlProps/ctrlProp23.xml><?xml version="1.0" encoding="utf-8"?>
<formControlPr xmlns="http://schemas.microsoft.com/office/spreadsheetml/2009/9/main" objectType="CheckBox" fmlaLink="R45" lockText="1" noThreeD="1"/>
</file>

<file path=xl/ctrlProps/ctrlProp24.xml><?xml version="1.0" encoding="utf-8"?>
<formControlPr xmlns="http://schemas.microsoft.com/office/spreadsheetml/2009/9/main" objectType="CheckBox" fmlaLink="R47" lockText="1" noThreeD="1"/>
</file>

<file path=xl/ctrlProps/ctrlProp25.xml><?xml version="1.0" encoding="utf-8"?>
<formControlPr xmlns="http://schemas.microsoft.com/office/spreadsheetml/2009/9/main" objectType="CheckBox" fmlaLink="R49" lockText="1" noThreeD="1"/>
</file>

<file path=xl/ctrlProps/ctrlProp26.xml><?xml version="1.0" encoding="utf-8"?>
<formControlPr xmlns="http://schemas.microsoft.com/office/spreadsheetml/2009/9/main" objectType="CheckBox" fmlaLink="R51" lockText="1" noThreeD="1"/>
</file>

<file path=xl/ctrlProps/ctrlProp27.xml><?xml version="1.0" encoding="utf-8"?>
<formControlPr xmlns="http://schemas.microsoft.com/office/spreadsheetml/2009/9/main" objectType="CheckBox" fmlaLink="U37" lockText="1" noThreeD="1"/>
</file>

<file path=xl/ctrlProps/ctrlProp28.xml><?xml version="1.0" encoding="utf-8"?>
<formControlPr xmlns="http://schemas.microsoft.com/office/spreadsheetml/2009/9/main" objectType="CheckBox" fmlaLink="U38" lockText="1" noThreeD="1"/>
</file>

<file path=xl/ctrlProps/ctrlProp29.xml><?xml version="1.0" encoding="utf-8"?>
<formControlPr xmlns="http://schemas.microsoft.com/office/spreadsheetml/2009/9/main" objectType="CheckBox" fmlaLink="U39" lockText="1" noThreeD="1"/>
</file>

<file path=xl/ctrlProps/ctrlProp3.xml><?xml version="1.0" encoding="utf-8"?>
<formControlPr xmlns="http://schemas.microsoft.com/office/spreadsheetml/2009/9/main" objectType="CheckBox" fmlaLink="D59" lockText="1" noThreeD="1"/>
</file>

<file path=xl/ctrlProps/ctrlProp30.xml><?xml version="1.0" encoding="utf-8"?>
<formControlPr xmlns="http://schemas.microsoft.com/office/spreadsheetml/2009/9/main" objectType="CheckBox" fmlaLink="U40" lockText="1" noThreeD="1"/>
</file>

<file path=xl/ctrlProps/ctrlProp31.xml><?xml version="1.0" encoding="utf-8"?>
<formControlPr xmlns="http://schemas.microsoft.com/office/spreadsheetml/2009/9/main" objectType="CheckBox" fmlaLink="U41" lockText="1" noThreeD="1"/>
</file>

<file path=xl/ctrlProps/ctrlProp32.xml><?xml version="1.0" encoding="utf-8"?>
<formControlPr xmlns="http://schemas.microsoft.com/office/spreadsheetml/2009/9/main" objectType="CheckBox" fmlaLink="U42" lockText="1" noThreeD="1"/>
</file>

<file path=xl/ctrlProps/ctrlProp33.xml><?xml version="1.0" encoding="utf-8"?>
<formControlPr xmlns="http://schemas.microsoft.com/office/spreadsheetml/2009/9/main" objectType="CheckBox" fmlaLink="U43" lockText="1" noThreeD="1"/>
</file>

<file path=xl/ctrlProps/ctrlProp34.xml><?xml version="1.0" encoding="utf-8"?>
<formControlPr xmlns="http://schemas.microsoft.com/office/spreadsheetml/2009/9/main" objectType="CheckBox" fmlaLink="U45" lockText="1" noThreeD="1"/>
</file>

<file path=xl/ctrlProps/ctrlProp35.xml><?xml version="1.0" encoding="utf-8"?>
<formControlPr xmlns="http://schemas.microsoft.com/office/spreadsheetml/2009/9/main" objectType="CheckBox" fmlaLink="U47" lockText="1" noThreeD="1"/>
</file>

<file path=xl/ctrlProps/ctrlProp36.xml><?xml version="1.0" encoding="utf-8"?>
<formControlPr xmlns="http://schemas.microsoft.com/office/spreadsheetml/2009/9/main" objectType="CheckBox" fmlaLink="U49" lockText="1" noThreeD="1"/>
</file>

<file path=xl/ctrlProps/ctrlProp37.xml><?xml version="1.0" encoding="utf-8"?>
<formControlPr xmlns="http://schemas.microsoft.com/office/spreadsheetml/2009/9/main" objectType="CheckBox" fmlaLink="U51" lockText="1" noThreeD="1"/>
</file>

<file path=xl/ctrlProps/ctrlProp38.xml><?xml version="1.0" encoding="utf-8"?>
<formControlPr xmlns="http://schemas.microsoft.com/office/spreadsheetml/2009/9/main" objectType="CheckBox" fmlaLink="D66" lockText="1" noThreeD="1"/>
</file>

<file path=xl/ctrlProps/ctrlProp39.xml><?xml version="1.0" encoding="utf-8"?>
<formControlPr xmlns="http://schemas.microsoft.com/office/spreadsheetml/2009/9/main" objectType="CheckBox" fmlaLink="D67" lockText="1" noThreeD="1"/>
</file>

<file path=xl/ctrlProps/ctrlProp4.xml><?xml version="1.0" encoding="utf-8"?>
<formControlPr xmlns="http://schemas.microsoft.com/office/spreadsheetml/2009/9/main" objectType="CheckBox" fmlaLink="D60" lockText="1" noThreeD="1"/>
</file>

<file path=xl/ctrlProps/ctrlProp40.xml><?xml version="1.0" encoding="utf-8"?>
<formControlPr xmlns="http://schemas.microsoft.com/office/spreadsheetml/2009/9/main" objectType="CheckBox" fmlaLink="D68" lockText="1" noThreeD="1"/>
</file>

<file path=xl/ctrlProps/ctrlProp41.xml><?xml version="1.0" encoding="utf-8"?>
<formControlPr xmlns="http://schemas.microsoft.com/office/spreadsheetml/2009/9/main" objectType="CheckBox" fmlaLink="D69" lockText="1" noThreeD="1"/>
</file>

<file path=xl/ctrlProps/ctrlProp42.xml><?xml version="1.0" encoding="utf-8"?>
<formControlPr xmlns="http://schemas.microsoft.com/office/spreadsheetml/2009/9/main" objectType="CheckBox" fmlaLink="D88" lockText="1" noThreeD="1"/>
</file>

<file path=xl/ctrlProps/ctrlProp43.xml><?xml version="1.0" encoding="utf-8"?>
<formControlPr xmlns="http://schemas.microsoft.com/office/spreadsheetml/2009/9/main" objectType="CheckBox" fmlaLink="D89" lockText="1" noThreeD="1"/>
</file>

<file path=xl/ctrlProps/ctrlProp44.xml><?xml version="1.0" encoding="utf-8"?>
<formControlPr xmlns="http://schemas.microsoft.com/office/spreadsheetml/2009/9/main" objectType="CheckBox" fmlaLink="D90" lockText="1" noThreeD="1"/>
</file>

<file path=xl/ctrlProps/ctrlProp45.xml><?xml version="1.0" encoding="utf-8"?>
<formControlPr xmlns="http://schemas.microsoft.com/office/spreadsheetml/2009/9/main" objectType="CheckBox" fmlaLink="K88" lockText="1" noThreeD="1"/>
</file>

<file path=xl/ctrlProps/ctrlProp46.xml><?xml version="1.0" encoding="utf-8"?>
<formControlPr xmlns="http://schemas.microsoft.com/office/spreadsheetml/2009/9/main" objectType="CheckBox" fmlaLink="K89" lockText="1" noThreeD="1"/>
</file>

<file path=xl/ctrlProps/ctrlProp47.xml><?xml version="1.0" encoding="utf-8"?>
<formControlPr xmlns="http://schemas.microsoft.com/office/spreadsheetml/2009/9/main" objectType="CheckBox" fmlaLink="K90" lockText="1" noThreeD="1"/>
</file>

<file path=xl/ctrlProps/ctrlProp48.xml><?xml version="1.0" encoding="utf-8"?>
<formControlPr xmlns="http://schemas.microsoft.com/office/spreadsheetml/2009/9/main" objectType="CheckBox" fmlaLink="Y88" lockText="1" noThreeD="1"/>
</file>

<file path=xl/ctrlProps/ctrlProp49.xml><?xml version="1.0" encoding="utf-8"?>
<formControlPr xmlns="http://schemas.microsoft.com/office/spreadsheetml/2009/9/main" objectType="CheckBox" fmlaLink="Y89" lockText="1" noThreeD="1"/>
</file>

<file path=xl/ctrlProps/ctrlProp5.xml><?xml version="1.0" encoding="utf-8"?>
<formControlPr xmlns="http://schemas.microsoft.com/office/spreadsheetml/2009/9/main" objectType="CheckBox" fmlaLink="E37" lockText="1" noThreeD="1"/>
</file>

<file path=xl/ctrlProps/ctrlProp50.xml><?xml version="1.0" encoding="utf-8"?>
<formControlPr xmlns="http://schemas.microsoft.com/office/spreadsheetml/2009/9/main" objectType="CheckBox" fmlaLink="Y90" lockText="1" noThreeD="1"/>
</file>

<file path=xl/ctrlProps/ctrlProp51.xml><?xml version="1.0" encoding="utf-8"?>
<formControlPr xmlns="http://schemas.microsoft.com/office/spreadsheetml/2009/9/main" objectType="CheckBox" fmlaLink="K91" lockText="1" noThreeD="1"/>
</file>

<file path=xl/ctrlProps/ctrlProp52.xml><?xml version="1.0" encoding="utf-8"?>
<formControlPr xmlns="http://schemas.microsoft.com/office/spreadsheetml/2009/9/main" objectType="CheckBox" fmlaLink="K92" lockText="1" noThreeD="1"/>
</file>

<file path=xl/ctrlProps/ctrlProp53.xml><?xml version="1.0" encoding="utf-8"?>
<formControlPr xmlns="http://schemas.microsoft.com/office/spreadsheetml/2009/9/main" objectType="CheckBox" fmlaLink="D55" lockText="1" noThreeD="1"/>
</file>

<file path=xl/ctrlProps/ctrlProp54.xml><?xml version="1.0" encoding="utf-8"?>
<formControlPr xmlns="http://schemas.microsoft.com/office/spreadsheetml/2009/9/main" objectType="CheckBox" fmlaLink="D97" lockText="1" noThreeD="1"/>
</file>

<file path=xl/ctrlProps/ctrlProp55.xml><?xml version="1.0" encoding="utf-8"?>
<formControlPr xmlns="http://schemas.microsoft.com/office/spreadsheetml/2009/9/main" objectType="CheckBox" fmlaLink="D98" lockText="1" noThreeD="1"/>
</file>

<file path=xl/ctrlProps/ctrlProp56.xml><?xml version="1.0" encoding="utf-8"?>
<formControlPr xmlns="http://schemas.microsoft.com/office/spreadsheetml/2009/9/main" objectType="CheckBox" fmlaLink="D99" lockText="1" noThreeD="1"/>
</file>

<file path=xl/ctrlProps/ctrlProp57.xml><?xml version="1.0" encoding="utf-8"?>
<formControlPr xmlns="http://schemas.microsoft.com/office/spreadsheetml/2009/9/main" objectType="CheckBox" fmlaLink="D100" lockText="1" noThreeD="1"/>
</file>

<file path=xl/ctrlProps/ctrlProp58.xml><?xml version="1.0" encoding="utf-8"?>
<formControlPr xmlns="http://schemas.microsoft.com/office/spreadsheetml/2009/9/main" objectType="CheckBox" fmlaLink="D101" lockText="1" noThreeD="1"/>
</file>

<file path=xl/ctrlProps/ctrlProp59.xml><?xml version="1.0" encoding="utf-8"?>
<formControlPr xmlns="http://schemas.microsoft.com/office/spreadsheetml/2009/9/main" objectType="Drop" dropStyle="combo" dx="22" fmlaLink="$U$22" fmlaRange="Factors!$G$6:$G$368" noThreeD="1" sel="1" val="0"/>
</file>

<file path=xl/ctrlProps/ctrlProp6.xml><?xml version="1.0" encoding="utf-8"?>
<formControlPr xmlns="http://schemas.microsoft.com/office/spreadsheetml/2009/9/main" objectType="CheckBox" fmlaLink="E38"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Drop" dropStyle="combo" dx="22" fmlaLink="$E$82" fmlaRange="Factors!$X$6:$X$152" noThreeD="1" sel="1" val="0"/>
</file>

<file path=xl/ctrlProps/ctrlProp7.xml><?xml version="1.0" encoding="utf-8"?>
<formControlPr xmlns="http://schemas.microsoft.com/office/spreadsheetml/2009/9/main" objectType="CheckBox" fmlaLink="E39" lockText="1" noThreeD="1"/>
</file>

<file path=xl/ctrlProps/ctrlProp8.xml><?xml version="1.0" encoding="utf-8"?>
<formControlPr xmlns="http://schemas.microsoft.com/office/spreadsheetml/2009/9/main" objectType="CheckBox" fmlaLink="E40" lockText="1" noThreeD="1"/>
</file>

<file path=xl/ctrlProps/ctrlProp9.xml><?xml version="1.0" encoding="utf-8"?>
<formControlPr xmlns="http://schemas.microsoft.com/office/spreadsheetml/2009/9/main" objectType="CheckBox" fmlaLink="E41"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19050</xdr:colOff>
          <xdr:row>31</xdr:row>
          <xdr:rowOff>771525</xdr:rowOff>
        </xdr:from>
        <xdr:to>
          <xdr:col>4</xdr:col>
          <xdr:colOff>38100</xdr:colOff>
          <xdr:row>33</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133350</xdr:rowOff>
        </xdr:from>
        <xdr:to>
          <xdr:col>4</xdr:col>
          <xdr:colOff>9525</xdr:colOff>
          <xdr:row>58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142875</xdr:rowOff>
        </xdr:from>
        <xdr:to>
          <xdr:col>4</xdr:col>
          <xdr:colOff>9525</xdr:colOff>
          <xdr:row>59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133350</xdr:rowOff>
        </xdr:from>
        <xdr:to>
          <xdr:col>4</xdr:col>
          <xdr:colOff>9525</xdr:colOff>
          <xdr:row>60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36</xdr:row>
          <xdr:rowOff>0</xdr:rowOff>
        </xdr:from>
        <xdr:to>
          <xdr:col>5</xdr:col>
          <xdr:colOff>9525</xdr:colOff>
          <xdr:row>36</xdr:row>
          <xdr:rowOff>161925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36</xdr:row>
          <xdr:rowOff>142875</xdr:rowOff>
        </xdr:from>
        <xdr:to>
          <xdr:col>5</xdr:col>
          <xdr:colOff>114300</xdr:colOff>
          <xdr:row>38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38</xdr:row>
          <xdr:rowOff>0</xdr:rowOff>
        </xdr:from>
        <xdr:to>
          <xdr:col>5</xdr:col>
          <xdr:colOff>9525</xdr:colOff>
          <xdr:row>38</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38</xdr:row>
          <xdr:rowOff>142875</xdr:rowOff>
        </xdr:from>
        <xdr:to>
          <xdr:col>5</xdr:col>
          <xdr:colOff>114300</xdr:colOff>
          <xdr:row>40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39</xdr:row>
          <xdr:rowOff>142875</xdr:rowOff>
        </xdr:from>
        <xdr:to>
          <xdr:col>5</xdr:col>
          <xdr:colOff>114300</xdr:colOff>
          <xdr:row>41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40</xdr:row>
          <xdr:rowOff>142875</xdr:rowOff>
        </xdr:from>
        <xdr:to>
          <xdr:col>5</xdr:col>
          <xdr:colOff>114300</xdr:colOff>
          <xdr:row>42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41</xdr:row>
          <xdr:rowOff>161925</xdr:rowOff>
        </xdr:from>
        <xdr:to>
          <xdr:col>5</xdr:col>
          <xdr:colOff>19050</xdr:colOff>
          <xdr:row>43</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43</xdr:row>
          <xdr:rowOff>28575</xdr:rowOff>
        </xdr:from>
        <xdr:to>
          <xdr:col>5</xdr:col>
          <xdr:colOff>19050</xdr:colOff>
          <xdr:row>45</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46</xdr:row>
          <xdr:rowOff>0</xdr:rowOff>
        </xdr:from>
        <xdr:to>
          <xdr:col>5</xdr:col>
          <xdr:colOff>19050</xdr:colOff>
          <xdr:row>47</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48</xdr:row>
          <xdr:rowOff>0</xdr:rowOff>
        </xdr:from>
        <xdr:to>
          <xdr:col>5</xdr:col>
          <xdr:colOff>19050</xdr:colOff>
          <xdr:row>49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50</xdr:row>
          <xdr:rowOff>0</xdr:rowOff>
        </xdr:from>
        <xdr:to>
          <xdr:col>5</xdr:col>
          <xdr:colOff>19050</xdr:colOff>
          <xdr:row>51</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19050</xdr:rowOff>
        </xdr:from>
        <xdr:to>
          <xdr:col>19</xdr:col>
          <xdr:colOff>114300</xdr:colOff>
          <xdr:row>36</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19050</xdr:rowOff>
        </xdr:from>
        <xdr:to>
          <xdr:col>19</xdr:col>
          <xdr:colOff>114300</xdr:colOff>
          <xdr:row>37</xdr:row>
          <xdr:rowOff>133350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19050</xdr:rowOff>
        </xdr:from>
        <xdr:to>
          <xdr:col>19</xdr:col>
          <xdr:colOff>123825</xdr:colOff>
          <xdr:row>38</xdr:row>
          <xdr:rowOff>133350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19050</xdr:rowOff>
        </xdr:from>
        <xdr:to>
          <xdr:col>19</xdr:col>
          <xdr:colOff>114300</xdr:colOff>
          <xdr:row>39</xdr:row>
          <xdr:rowOff>133350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40</xdr:row>
          <xdr:rowOff>19050</xdr:rowOff>
        </xdr:from>
        <xdr:to>
          <xdr:col>19</xdr:col>
          <xdr:colOff>123825</xdr:colOff>
          <xdr:row>40</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41</xdr:row>
          <xdr:rowOff>19050</xdr:rowOff>
        </xdr:from>
        <xdr:to>
          <xdr:col>19</xdr:col>
          <xdr:colOff>123825</xdr:colOff>
          <xdr:row>41</xdr:row>
          <xdr:rowOff>133350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19050</xdr:rowOff>
        </xdr:from>
        <xdr:to>
          <xdr:col>19</xdr:col>
          <xdr:colOff>114300</xdr:colOff>
          <xdr:row>43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44</xdr:row>
          <xdr:rowOff>19050</xdr:rowOff>
        </xdr:from>
        <xdr:to>
          <xdr:col>19</xdr:col>
          <xdr:colOff>123825</xdr:colOff>
          <xdr:row>45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46</xdr:row>
          <xdr:rowOff>19050</xdr:rowOff>
        </xdr:from>
        <xdr:to>
          <xdr:col>19</xdr:col>
          <xdr:colOff>123825</xdr:colOff>
          <xdr:row>47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48</xdr:row>
          <xdr:rowOff>19050</xdr:rowOff>
        </xdr:from>
        <xdr:to>
          <xdr:col>19</xdr:col>
          <xdr:colOff>123825</xdr:colOff>
          <xdr:row>49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50</xdr:row>
          <xdr:rowOff>19050</xdr:rowOff>
        </xdr:from>
        <xdr:to>
          <xdr:col>19</xdr:col>
          <xdr:colOff>123825</xdr:colOff>
          <xdr:row>51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36</xdr:row>
          <xdr:rowOff>19050</xdr:rowOff>
        </xdr:from>
        <xdr:to>
          <xdr:col>22</xdr:col>
          <xdr:colOff>0</xdr:colOff>
          <xdr:row>36</xdr:row>
          <xdr:rowOff>133350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28575</xdr:rowOff>
        </xdr:from>
        <xdr:to>
          <xdr:col>22</xdr:col>
          <xdr:colOff>0</xdr:colOff>
          <xdr:row>37</xdr:row>
          <xdr:rowOff>142875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28575</xdr:rowOff>
        </xdr:from>
        <xdr:to>
          <xdr:col>22</xdr:col>
          <xdr:colOff>0</xdr:colOff>
          <xdr:row>38</xdr:row>
          <xdr:rowOff>142875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28575</xdr:rowOff>
        </xdr:from>
        <xdr:to>
          <xdr:col>22</xdr:col>
          <xdr:colOff>0</xdr:colOff>
          <xdr:row>39</xdr:row>
          <xdr:rowOff>142875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40</xdr:row>
          <xdr:rowOff>28575</xdr:rowOff>
        </xdr:from>
        <xdr:to>
          <xdr:col>22</xdr:col>
          <xdr:colOff>9525</xdr:colOff>
          <xdr:row>40</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41</xdr:row>
          <xdr:rowOff>28575</xdr:rowOff>
        </xdr:from>
        <xdr:to>
          <xdr:col>22</xdr:col>
          <xdr:colOff>9525</xdr:colOff>
          <xdr:row>41</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42</xdr:row>
          <xdr:rowOff>38100</xdr:rowOff>
        </xdr:from>
        <xdr:to>
          <xdr:col>22</xdr:col>
          <xdr:colOff>9525</xdr:colOff>
          <xdr:row>43</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xdr:row>
          <xdr:rowOff>28575</xdr:rowOff>
        </xdr:from>
        <xdr:to>
          <xdr:col>22</xdr:col>
          <xdr:colOff>9525</xdr:colOff>
          <xdr:row>45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46</xdr:row>
          <xdr:rowOff>19050</xdr:rowOff>
        </xdr:from>
        <xdr:to>
          <xdr:col>22</xdr:col>
          <xdr:colOff>9525</xdr:colOff>
          <xdr:row>47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48</xdr:row>
          <xdr:rowOff>28575</xdr:rowOff>
        </xdr:from>
        <xdr:to>
          <xdr:col>22</xdr:col>
          <xdr:colOff>19050</xdr:colOff>
          <xdr:row>49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50</xdr:row>
          <xdr:rowOff>28575</xdr:rowOff>
        </xdr:from>
        <xdr:to>
          <xdr:col>22</xdr:col>
          <xdr:colOff>19050</xdr:colOff>
          <xdr:row>51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47625</xdr:rowOff>
        </xdr:from>
        <xdr:to>
          <xdr:col>4</xdr:col>
          <xdr:colOff>9525</xdr:colOff>
          <xdr:row>66</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123825</xdr:rowOff>
        </xdr:from>
        <xdr:to>
          <xdr:col>4</xdr:col>
          <xdr:colOff>9525</xdr:colOff>
          <xdr:row>67</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133350</xdr:rowOff>
        </xdr:from>
        <xdr:to>
          <xdr:col>4</xdr:col>
          <xdr:colOff>9525</xdr:colOff>
          <xdr:row>68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114300</xdr:rowOff>
        </xdr:from>
        <xdr:to>
          <xdr:col>4</xdr:col>
          <xdr:colOff>9525</xdr:colOff>
          <xdr:row>69</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123825</xdr:rowOff>
        </xdr:from>
        <xdr:to>
          <xdr:col>4</xdr:col>
          <xdr:colOff>9525</xdr:colOff>
          <xdr:row>88</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123825</xdr:rowOff>
        </xdr:from>
        <xdr:to>
          <xdr:col>4</xdr:col>
          <xdr:colOff>9525</xdr:colOff>
          <xdr:row>89</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123825</xdr:rowOff>
        </xdr:from>
        <xdr:to>
          <xdr:col>4</xdr:col>
          <xdr:colOff>9525</xdr:colOff>
          <xdr:row>90</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86</xdr:row>
          <xdr:rowOff>123825</xdr:rowOff>
        </xdr:from>
        <xdr:to>
          <xdr:col>11</xdr:col>
          <xdr:colOff>285750</xdr:colOff>
          <xdr:row>88</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87</xdr:row>
          <xdr:rowOff>114300</xdr:rowOff>
        </xdr:from>
        <xdr:to>
          <xdr:col>11</xdr:col>
          <xdr:colOff>285750</xdr:colOff>
          <xdr:row>89</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88</xdr:row>
          <xdr:rowOff>114300</xdr:rowOff>
        </xdr:from>
        <xdr:to>
          <xdr:col>11</xdr:col>
          <xdr:colOff>285750</xdr:colOff>
          <xdr:row>90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86</xdr:row>
          <xdr:rowOff>123825</xdr:rowOff>
        </xdr:from>
        <xdr:to>
          <xdr:col>18</xdr:col>
          <xdr:colOff>28575</xdr:colOff>
          <xdr:row>88</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87</xdr:row>
          <xdr:rowOff>123825</xdr:rowOff>
        </xdr:from>
        <xdr:to>
          <xdr:col>18</xdr:col>
          <xdr:colOff>28575</xdr:colOff>
          <xdr:row>89</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88</xdr:row>
          <xdr:rowOff>133350</xdr:rowOff>
        </xdr:from>
        <xdr:to>
          <xdr:col>18</xdr:col>
          <xdr:colOff>28575</xdr:colOff>
          <xdr:row>90</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89</xdr:row>
          <xdr:rowOff>114300</xdr:rowOff>
        </xdr:from>
        <xdr:to>
          <xdr:col>11</xdr:col>
          <xdr:colOff>285750</xdr:colOff>
          <xdr:row>91</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90</xdr:row>
          <xdr:rowOff>123825</xdr:rowOff>
        </xdr:from>
        <xdr:to>
          <xdr:col>11</xdr:col>
          <xdr:colOff>285750</xdr:colOff>
          <xdr:row>92</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38100</xdr:rowOff>
        </xdr:from>
        <xdr:to>
          <xdr:col>4</xdr:col>
          <xdr:colOff>38100</xdr:colOff>
          <xdr:row>55</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95</xdr:row>
          <xdr:rowOff>57150</xdr:rowOff>
        </xdr:from>
        <xdr:to>
          <xdr:col>3</xdr:col>
          <xdr:colOff>219075</xdr:colOff>
          <xdr:row>97</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96</xdr:row>
          <xdr:rowOff>133350</xdr:rowOff>
        </xdr:from>
        <xdr:to>
          <xdr:col>3</xdr:col>
          <xdr:colOff>219075</xdr:colOff>
          <xdr:row>98</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133350</xdr:rowOff>
        </xdr:from>
        <xdr:to>
          <xdr:col>3</xdr:col>
          <xdr:colOff>219075</xdr:colOff>
          <xdr:row>99</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98</xdr:row>
          <xdr:rowOff>133350</xdr:rowOff>
        </xdr:from>
        <xdr:to>
          <xdr:col>3</xdr:col>
          <xdr:colOff>219075</xdr:colOff>
          <xdr:row>100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133350</xdr:rowOff>
        </xdr:from>
        <xdr:to>
          <xdr:col>3</xdr:col>
          <xdr:colOff>219075</xdr:colOff>
          <xdr:row>101</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23</xdr:col>
          <xdr:colOff>9525</xdr:colOff>
          <xdr:row>23</xdr:row>
          <xdr:rowOff>161925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123825</xdr:colOff>
          <xdr:row>20</xdr:row>
          <xdr:rowOff>76200</xdr:rowOff>
        </xdr:from>
        <xdr:to>
          <xdr:col>6</xdr:col>
          <xdr:colOff>38100</xdr:colOff>
          <xdr:row>22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200025</xdr:colOff>
          <xdr:row>20</xdr:row>
          <xdr:rowOff>85725</xdr:rowOff>
        </xdr:from>
        <xdr:to>
          <xdr:col>18</xdr:col>
          <xdr:colOff>0</xdr:colOff>
          <xdr:row>22</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161925</xdr:rowOff>
        </xdr:from>
        <xdr:to>
          <xdr:col>10</xdr:col>
          <xdr:colOff>9525</xdr:colOff>
          <xdr:row>82</xdr:row>
          <xdr:rowOff>0</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775E01-D5EB-4A55-B7C1-73E29830520E}" name="Table2" displayName="Table2" ref="B5:D88" totalsRowShown="0" headerRowBorderDxfId="8" tableBorderDxfId="7">
  <autoFilter ref="B5:D88" xr:uid="{7348435A-9863-411D-9D4A-5A6ED5A389B9}"/>
  <sortState ref="B6:D88">
    <sortCondition ref="B5:B88"/>
  </sortState>
  <tableColumns count="3">
    <tableColumn id="1" xr3:uid="{CC3E7646-979E-4AF4-9EBB-42EFA17D629D}" name="Column1" dataDxfId="6"/>
    <tableColumn id="2" xr3:uid="{54C2F248-3D35-4818-8E0F-A66901607F61}" name="Column2" dataDxfId="5"/>
    <tableColumn id="3" xr3:uid="{D772E644-DB92-4E86-A49C-9535BCC4C4B6}" name="Column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934351-0AA8-480C-94CA-849A3A06E354}" name="Table1" displayName="Table1" ref="G5:I368" totalsRowShown="0" headerRowDxfId="4" tableBorderDxfId="3">
  <autoFilter ref="G5:I368" xr:uid="{08520358-357E-4921-94CB-2AEDA6A8B635}"/>
  <sortState ref="G6:I368">
    <sortCondition ref="G5:G368"/>
  </sortState>
  <tableColumns count="3">
    <tableColumn id="1" xr3:uid="{8F5B5606-7C4B-4C2A-8490-CAC8F1B4A216}" name="Column1" dataDxfId="2"/>
    <tableColumn id="2" xr3:uid="{5F411BFC-7BDD-4F48-AE4D-C1A4B7F20935}" name="Column2" dataDxfId="1"/>
    <tableColumn id="3" xr3:uid="{528FD05E-ACF5-47FC-A1B4-B00BBF0452BB}"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2624-F6D8-4E4C-9A7B-6A424811DAF7}">
  <sheetPr codeName="Sheet3">
    <tabColor rgb="FF0070C0"/>
  </sheetPr>
  <dimension ref="B2:AL579"/>
  <sheetViews>
    <sheetView showGridLines="0" tabSelected="1" zoomScale="150" zoomScaleNormal="150" workbookViewId="0">
      <selection activeCell="J7" sqref="J7:S7"/>
    </sheetView>
  </sheetViews>
  <sheetFormatPr defaultRowHeight="12" x14ac:dyDescent="0.25"/>
  <cols>
    <col min="1" max="1" width="9.140625" style="2"/>
    <col min="2" max="2" width="2.7109375" style="2" customWidth="1"/>
    <col min="3" max="3" width="0.7109375" style="2" customWidth="1"/>
    <col min="4" max="4" width="3.42578125" style="2" customWidth="1"/>
    <col min="5" max="6" width="2.5703125" style="2" customWidth="1"/>
    <col min="7" max="7" width="3" style="2" customWidth="1"/>
    <col min="8" max="8" width="3.28515625" style="2" customWidth="1"/>
    <col min="9" max="9" width="2.7109375" style="2" customWidth="1"/>
    <col min="10" max="10" width="2.42578125" style="2" customWidth="1"/>
    <col min="11" max="11" width="5.140625" style="2" customWidth="1"/>
    <col min="12" max="12" width="6.140625" style="2" customWidth="1"/>
    <col min="13" max="13" width="4" style="2" customWidth="1"/>
    <col min="14" max="14" width="6" style="2" customWidth="1"/>
    <col min="15" max="15" width="6.7109375" style="2" customWidth="1"/>
    <col min="16" max="16" width="3.7109375" style="2" customWidth="1"/>
    <col min="17" max="17" width="2.42578125" style="2" customWidth="1"/>
    <col min="18" max="18" width="1.5703125" style="2" customWidth="1"/>
    <col min="19" max="19" width="3.85546875" style="2" customWidth="1"/>
    <col min="20" max="20" width="4.140625" style="2" customWidth="1"/>
    <col min="21" max="21" width="4.7109375" style="2" customWidth="1"/>
    <col min="22" max="22" width="3.42578125" style="2" customWidth="1"/>
    <col min="23" max="23" width="3.7109375" style="2" customWidth="1"/>
    <col min="24" max="24" width="1" style="2" customWidth="1"/>
    <col min="25" max="26" width="6.28515625" style="3" customWidth="1"/>
    <col min="27" max="27" width="2.7109375" style="2" customWidth="1"/>
    <col min="28" max="28" width="3.140625" style="2" customWidth="1"/>
    <col min="29" max="29" width="9.140625" style="2" hidden="1" customWidth="1"/>
    <col min="30" max="30" width="0.7109375" style="2" hidden="1" customWidth="1"/>
    <col min="31" max="33" width="5.7109375" style="3" hidden="1" customWidth="1"/>
    <col min="34" max="34" width="5.7109375" style="4" hidden="1" customWidth="1"/>
    <col min="35" max="38" width="5.7109375" style="2" hidden="1" customWidth="1"/>
    <col min="39" max="16384" width="9.140625" style="2"/>
  </cols>
  <sheetData>
    <row r="2" spans="2:33" x14ac:dyDescent="0.2">
      <c r="B2" s="1" t="s">
        <v>0</v>
      </c>
    </row>
    <row r="3" spans="2:33" x14ac:dyDescent="0.25">
      <c r="B3" s="5" t="s">
        <v>1</v>
      </c>
    </row>
    <row r="4" spans="2:33" ht="15" x14ac:dyDescent="0.25">
      <c r="B4" s="6" t="s">
        <v>196</v>
      </c>
    </row>
    <row r="6" spans="2:33" ht="12.75" customHeight="1" x14ac:dyDescent="0.25">
      <c r="B6" s="7"/>
      <c r="C6" s="7"/>
      <c r="D6" s="7"/>
      <c r="E6" s="7"/>
      <c r="F6" s="7"/>
      <c r="G6" s="7"/>
      <c r="H6" s="7"/>
      <c r="I6" s="7"/>
      <c r="J6" s="7"/>
      <c r="K6" s="7"/>
      <c r="L6" s="7"/>
      <c r="M6" s="7"/>
      <c r="N6" s="7"/>
      <c r="O6" s="7"/>
      <c r="P6" s="7"/>
      <c r="Q6" s="7"/>
      <c r="R6" s="7"/>
      <c r="S6" s="7"/>
      <c r="T6" s="7"/>
      <c r="U6" s="7"/>
      <c r="V6" s="7"/>
      <c r="W6" s="7"/>
      <c r="X6" s="7"/>
      <c r="Y6" s="8"/>
      <c r="Z6" s="8"/>
      <c r="AA6" s="7"/>
    </row>
    <row r="7" spans="2:33" ht="12.75" customHeight="1" x14ac:dyDescent="0.25">
      <c r="B7" s="7"/>
      <c r="C7" s="7"/>
      <c r="D7" s="7" t="s">
        <v>2</v>
      </c>
      <c r="E7" s="7"/>
      <c r="F7" s="7"/>
      <c r="G7" s="7"/>
      <c r="H7" s="7"/>
      <c r="I7" s="9"/>
      <c r="J7" s="322"/>
      <c r="K7" s="322"/>
      <c r="L7" s="322"/>
      <c r="M7" s="322"/>
      <c r="N7" s="322"/>
      <c r="O7" s="322"/>
      <c r="P7" s="322"/>
      <c r="Q7" s="322"/>
      <c r="R7" s="322"/>
      <c r="S7" s="322"/>
      <c r="T7" s="7"/>
      <c r="U7" s="7"/>
      <c r="V7" s="7"/>
      <c r="W7" s="7"/>
      <c r="X7" s="7"/>
      <c r="Y7" s="8"/>
      <c r="Z7" s="8"/>
      <c r="AA7" s="7"/>
    </row>
    <row r="8" spans="2:33" ht="12.75" customHeight="1" x14ac:dyDescent="0.25">
      <c r="B8" s="7"/>
      <c r="C8" s="7"/>
      <c r="D8" s="7" t="s">
        <v>3</v>
      </c>
      <c r="E8" s="7"/>
      <c r="F8" s="7"/>
      <c r="G8" s="10"/>
      <c r="H8" s="10"/>
      <c r="I8" s="9"/>
      <c r="J8" s="323"/>
      <c r="K8" s="323"/>
      <c r="L8" s="323"/>
      <c r="M8" s="323"/>
      <c r="N8" s="323"/>
      <c r="O8" s="323"/>
      <c r="P8" s="323"/>
      <c r="Q8" s="323"/>
      <c r="R8" s="323"/>
      <c r="S8" s="323"/>
      <c r="T8" s="7"/>
      <c r="U8" s="7"/>
      <c r="V8" s="7"/>
      <c r="W8" s="7"/>
      <c r="X8" s="7"/>
      <c r="Y8" s="8"/>
      <c r="Z8" s="8"/>
      <c r="AA8" s="7"/>
    </row>
    <row r="9" spans="2:33" ht="12.75" customHeight="1" x14ac:dyDescent="0.25">
      <c r="B9" s="7"/>
      <c r="C9" s="7"/>
      <c r="D9" s="7" t="s">
        <v>588</v>
      </c>
      <c r="E9" s="7"/>
      <c r="F9" s="7"/>
      <c r="G9" s="11"/>
      <c r="H9" s="11"/>
      <c r="I9" s="12"/>
      <c r="J9" s="323"/>
      <c r="K9" s="323"/>
      <c r="L9" s="323"/>
      <c r="M9" s="7"/>
      <c r="N9" s="7"/>
      <c r="O9" s="7"/>
      <c r="P9" s="7"/>
      <c r="Q9" s="7"/>
      <c r="R9" s="7"/>
      <c r="S9" s="7"/>
      <c r="T9" s="7"/>
      <c r="U9" s="7"/>
      <c r="V9" s="7"/>
      <c r="W9" s="7"/>
      <c r="X9" s="7"/>
      <c r="Y9" s="8"/>
      <c r="Z9" s="8"/>
      <c r="AA9" s="7"/>
    </row>
    <row r="10" spans="2:33" ht="12.75" customHeight="1" x14ac:dyDescent="0.25">
      <c r="B10" s="7"/>
      <c r="C10" s="7"/>
      <c r="D10" s="7"/>
      <c r="E10" s="7"/>
      <c r="F10" s="7"/>
      <c r="G10" s="7"/>
      <c r="H10" s="7"/>
      <c r="I10" s="7"/>
      <c r="J10" s="7"/>
      <c r="K10" s="7"/>
      <c r="L10" s="7"/>
      <c r="M10" s="7"/>
      <c r="N10" s="7"/>
      <c r="O10" s="7"/>
      <c r="P10" s="7"/>
      <c r="Q10" s="7"/>
      <c r="R10" s="7"/>
      <c r="S10" s="7"/>
      <c r="T10" s="7"/>
      <c r="U10" s="7"/>
      <c r="V10" s="7"/>
      <c r="W10" s="7"/>
      <c r="X10" s="7"/>
      <c r="Y10" s="8"/>
      <c r="Z10" s="8"/>
      <c r="AA10" s="7"/>
    </row>
    <row r="11" spans="2:33" ht="12" customHeight="1" x14ac:dyDescent="0.25">
      <c r="B11" s="7"/>
      <c r="C11" s="13"/>
      <c r="D11" s="13"/>
      <c r="E11" s="13"/>
      <c r="F11" s="13"/>
      <c r="G11" s="13"/>
      <c r="H11" s="13"/>
      <c r="I11" s="13"/>
      <c r="J11" s="13"/>
      <c r="K11" s="13"/>
      <c r="L11" s="13"/>
      <c r="M11" s="13"/>
      <c r="N11" s="13"/>
      <c r="O11" s="13"/>
      <c r="P11" s="13"/>
      <c r="Q11" s="13"/>
      <c r="R11" s="13"/>
      <c r="S11" s="13"/>
      <c r="T11" s="13"/>
      <c r="U11" s="13"/>
      <c r="V11" s="13"/>
      <c r="W11" s="13"/>
      <c r="X11" s="13"/>
      <c r="Y11" s="14"/>
      <c r="Z11" s="15" t="s">
        <v>194</v>
      </c>
      <c r="AA11" s="7"/>
    </row>
    <row r="12" spans="2:33" ht="12.75" customHeight="1" x14ac:dyDescent="0.25">
      <c r="B12" s="7"/>
      <c r="C12" s="7"/>
      <c r="D12" s="7"/>
      <c r="E12" s="7"/>
      <c r="F12" s="7"/>
      <c r="G12" s="7"/>
      <c r="H12" s="7"/>
      <c r="I12" s="7"/>
      <c r="J12" s="7"/>
      <c r="K12" s="7"/>
      <c r="L12" s="7"/>
      <c r="M12" s="7"/>
      <c r="N12" s="7"/>
      <c r="O12" s="7"/>
      <c r="P12" s="7"/>
      <c r="Q12" s="7"/>
      <c r="R12" s="7"/>
      <c r="S12" s="7"/>
      <c r="T12" s="7"/>
      <c r="U12" s="7"/>
      <c r="V12" s="7"/>
      <c r="W12" s="7"/>
      <c r="X12" s="7"/>
      <c r="Y12" s="8"/>
      <c r="Z12" s="8"/>
      <c r="AA12" s="7"/>
    </row>
    <row r="13" spans="2:33" ht="12.75" customHeight="1" x14ac:dyDescent="0.25">
      <c r="B13" s="7"/>
      <c r="C13" s="324" t="s">
        <v>4</v>
      </c>
      <c r="D13" s="325"/>
      <c r="E13" s="325"/>
      <c r="F13" s="325"/>
      <c r="G13" s="325"/>
      <c r="H13" s="325"/>
      <c r="I13" s="325"/>
      <c r="J13" s="325"/>
      <c r="K13" s="325"/>
      <c r="L13" s="325"/>
      <c r="M13" s="325"/>
      <c r="N13" s="325"/>
      <c r="O13" s="325"/>
      <c r="P13" s="325"/>
      <c r="Q13" s="325"/>
      <c r="R13" s="325"/>
      <c r="S13" s="325"/>
      <c r="T13" s="325"/>
      <c r="U13" s="325"/>
      <c r="V13" s="325"/>
      <c r="W13" s="325"/>
      <c r="X13" s="16"/>
      <c r="Y13" s="17" t="s">
        <v>5</v>
      </c>
      <c r="Z13" s="17" t="s">
        <v>6</v>
      </c>
      <c r="AA13" s="7"/>
    </row>
    <row r="14" spans="2:33" ht="12.75" customHeight="1" x14ac:dyDescent="0.25">
      <c r="B14" s="7"/>
      <c r="C14" s="18"/>
      <c r="D14" s="19" t="s">
        <v>7</v>
      </c>
      <c r="E14" s="19"/>
      <c r="F14" s="19"/>
      <c r="G14" s="19"/>
      <c r="H14" s="19"/>
      <c r="I14" s="19"/>
      <c r="J14" s="19"/>
      <c r="K14" s="19"/>
      <c r="L14" s="20" t="str">
        <f>IF(AE14&gt;1,"ERROR:  Select only one.","")</f>
        <v/>
      </c>
      <c r="M14" s="19"/>
      <c r="N14" s="19"/>
      <c r="O14" s="19"/>
      <c r="P14" s="19"/>
      <c r="Q14" s="19"/>
      <c r="R14" s="19"/>
      <c r="S14" s="19"/>
      <c r="T14" s="19"/>
      <c r="U14" s="19"/>
      <c r="V14" s="19"/>
      <c r="W14" s="21"/>
      <c r="X14" s="21"/>
      <c r="Y14" s="22">
        <v>25</v>
      </c>
      <c r="Z14" s="23">
        <f>IF(M21="",(IF(AC31&gt;0,AH25,0)),0)</f>
        <v>0</v>
      </c>
      <c r="AA14" s="7"/>
      <c r="AG14" s="196"/>
    </row>
    <row r="15" spans="2:33" ht="27" customHeight="1" x14ac:dyDescent="0.25">
      <c r="B15" s="7"/>
      <c r="C15" s="25"/>
      <c r="D15" s="306" t="s">
        <v>587</v>
      </c>
      <c r="E15" s="306"/>
      <c r="F15" s="306"/>
      <c r="G15" s="306"/>
      <c r="H15" s="306"/>
      <c r="I15" s="306"/>
      <c r="J15" s="306"/>
      <c r="K15" s="306"/>
      <c r="L15" s="306"/>
      <c r="M15" s="306"/>
      <c r="N15" s="306"/>
      <c r="O15" s="306"/>
      <c r="P15" s="306"/>
      <c r="Q15" s="306"/>
      <c r="R15" s="306"/>
      <c r="S15" s="306"/>
      <c r="T15" s="306"/>
      <c r="U15" s="306"/>
      <c r="V15" s="306"/>
      <c r="W15" s="306"/>
      <c r="X15" s="26"/>
      <c r="Y15" s="27"/>
      <c r="Z15" s="28"/>
      <c r="AA15" s="7"/>
      <c r="AG15" s="196"/>
    </row>
    <row r="16" spans="2:33" ht="3.75" customHeight="1" x14ac:dyDescent="0.25">
      <c r="B16" s="7"/>
      <c r="C16" s="25"/>
      <c r="D16" s="29"/>
      <c r="E16" s="29"/>
      <c r="F16" s="29"/>
      <c r="G16" s="29"/>
      <c r="H16" s="29"/>
      <c r="I16" s="29"/>
      <c r="J16" s="29"/>
      <c r="K16" s="29"/>
      <c r="L16" s="30"/>
      <c r="M16" s="29"/>
      <c r="N16" s="29"/>
      <c r="O16" s="29"/>
      <c r="P16" s="29"/>
      <c r="Q16" s="29"/>
      <c r="R16" s="29"/>
      <c r="S16" s="29"/>
      <c r="T16" s="29"/>
      <c r="U16" s="29"/>
      <c r="V16" s="29"/>
      <c r="W16" s="31"/>
      <c r="X16" s="26"/>
      <c r="Y16" s="27"/>
      <c r="Z16" s="28"/>
      <c r="AA16" s="7"/>
      <c r="AG16" s="196"/>
    </row>
    <row r="17" spans="2:38" ht="9.9499999999999993" customHeight="1" x14ac:dyDescent="0.25">
      <c r="B17" s="34"/>
      <c r="C17" s="37"/>
      <c r="D17" s="34"/>
      <c r="E17" s="34"/>
      <c r="F17" s="34"/>
      <c r="G17" s="34"/>
      <c r="H17" s="34"/>
      <c r="I17" s="34"/>
      <c r="J17" s="34"/>
      <c r="K17" s="34"/>
      <c r="L17" s="287" t="s">
        <v>9</v>
      </c>
      <c r="M17" s="288"/>
      <c r="N17" s="288"/>
      <c r="O17" s="289"/>
      <c r="P17" s="287" t="s">
        <v>10</v>
      </c>
      <c r="Q17" s="288"/>
      <c r="R17" s="289"/>
      <c r="S17" s="34"/>
      <c r="T17" s="34"/>
      <c r="U17" s="34"/>
      <c r="V17" s="34"/>
      <c r="W17" s="34"/>
      <c r="X17" s="34"/>
      <c r="Y17" s="39"/>
      <c r="Z17" s="39"/>
      <c r="AA17" s="34"/>
    </row>
    <row r="18" spans="2:38" ht="9.9499999999999993" customHeight="1" x14ac:dyDescent="0.25">
      <c r="B18" s="34"/>
      <c r="C18" s="37"/>
      <c r="D18" s="34"/>
      <c r="E18" s="34"/>
      <c r="F18" s="34"/>
      <c r="G18" s="34"/>
      <c r="H18" s="34"/>
      <c r="I18" s="34"/>
      <c r="J18" s="34"/>
      <c r="K18" s="34"/>
      <c r="L18" s="290" t="s">
        <v>11</v>
      </c>
      <c r="M18" s="291"/>
      <c r="N18" s="291"/>
      <c r="O18" s="292"/>
      <c r="P18" s="255" t="s">
        <v>12</v>
      </c>
      <c r="Q18" s="256"/>
      <c r="R18" s="257"/>
      <c r="S18" s="34"/>
      <c r="T18" s="34"/>
      <c r="U18" s="34"/>
      <c r="V18" s="34"/>
      <c r="W18" s="34"/>
      <c r="X18" s="34"/>
      <c r="Y18" s="39"/>
      <c r="Z18" s="39"/>
      <c r="AA18" s="34"/>
    </row>
    <row r="19" spans="2:38" ht="9.9499999999999993" customHeight="1" x14ac:dyDescent="0.25">
      <c r="B19" s="34"/>
      <c r="C19" s="37"/>
      <c r="D19" s="34"/>
      <c r="E19" s="34"/>
      <c r="F19" s="34"/>
      <c r="G19" s="34"/>
      <c r="H19" s="34"/>
      <c r="I19" s="34"/>
      <c r="J19" s="34"/>
      <c r="K19" s="34"/>
      <c r="L19" s="252" t="s">
        <v>13</v>
      </c>
      <c r="M19" s="253"/>
      <c r="N19" s="253"/>
      <c r="O19" s="254"/>
      <c r="P19" s="255" t="s">
        <v>14</v>
      </c>
      <c r="Q19" s="256"/>
      <c r="R19" s="257"/>
      <c r="S19" s="34"/>
      <c r="T19" s="34"/>
      <c r="U19" s="34"/>
      <c r="V19" s="34"/>
      <c r="W19" s="34"/>
      <c r="X19" s="34"/>
      <c r="Y19" s="39"/>
      <c r="Z19" s="39"/>
      <c r="AA19" s="34"/>
    </row>
    <row r="20" spans="2:38" ht="9.9499999999999993" customHeight="1" x14ac:dyDescent="0.25">
      <c r="B20" s="34"/>
      <c r="C20" s="25"/>
      <c r="D20" s="34"/>
      <c r="E20" s="34"/>
      <c r="F20" s="34"/>
      <c r="G20" s="34"/>
      <c r="H20" s="34"/>
      <c r="I20" s="34"/>
      <c r="J20" s="34"/>
      <c r="K20" s="34"/>
      <c r="L20" s="252" t="s">
        <v>15</v>
      </c>
      <c r="M20" s="253"/>
      <c r="N20" s="253"/>
      <c r="O20" s="254"/>
      <c r="P20" s="255" t="s">
        <v>16</v>
      </c>
      <c r="Q20" s="256"/>
      <c r="R20" s="257"/>
      <c r="S20" s="34"/>
      <c r="T20" s="29"/>
      <c r="U20" s="29"/>
      <c r="V20" s="29"/>
      <c r="W20" s="29"/>
      <c r="X20" s="162"/>
      <c r="Y20" s="27"/>
      <c r="Z20" s="28"/>
      <c r="AA20" s="34"/>
      <c r="AG20" s="196"/>
    </row>
    <row r="21" spans="2:38" ht="9" customHeight="1" x14ac:dyDescent="0.25">
      <c r="B21" s="7"/>
      <c r="C21" s="37"/>
      <c r="D21" s="164"/>
      <c r="E21" s="163"/>
      <c r="F21" s="163"/>
      <c r="G21" s="163"/>
      <c r="H21" s="163"/>
      <c r="I21" s="163"/>
      <c r="J21" s="163"/>
      <c r="K21" s="165"/>
      <c r="L21" s="165"/>
      <c r="M21" s="293" t="str">
        <f>IF(AJ27=0,(IF(AC31&gt;0,"SELECT A COUNTY/PLACE","")),"")</f>
        <v/>
      </c>
      <c r="N21" s="293"/>
      <c r="O21" s="293"/>
      <c r="P21" s="293"/>
      <c r="Q21" s="166"/>
      <c r="R21" s="29"/>
      <c r="S21" s="29"/>
      <c r="T21" s="29"/>
      <c r="U21" s="29"/>
      <c r="V21" s="29"/>
      <c r="W21" s="29"/>
      <c r="X21" s="44"/>
      <c r="Y21" s="39"/>
      <c r="Z21" s="39"/>
      <c r="AA21" s="34"/>
    </row>
    <row r="22" spans="2:38" ht="12.75" customHeight="1" x14ac:dyDescent="0.25">
      <c r="B22" s="7"/>
      <c r="C22" s="37"/>
      <c r="D22" s="164"/>
      <c r="E22" s="163"/>
      <c r="F22" s="195"/>
      <c r="G22" s="195" t="s">
        <v>8</v>
      </c>
      <c r="H22" s="163"/>
      <c r="I22" s="163"/>
      <c r="J22" s="163"/>
      <c r="K22" s="297"/>
      <c r="L22" s="298"/>
      <c r="M22" s="294"/>
      <c r="N22" s="294"/>
      <c r="O22" s="294"/>
      <c r="P22" s="294"/>
      <c r="Q22" s="195" t="s">
        <v>595</v>
      </c>
      <c r="R22" s="29"/>
      <c r="S22" s="29"/>
      <c r="T22" s="29"/>
      <c r="U22" s="231">
        <v>1</v>
      </c>
      <c r="V22" s="29"/>
      <c r="W22" s="29"/>
      <c r="X22" s="44"/>
      <c r="Y22" s="39"/>
      <c r="Z22" s="39"/>
      <c r="AA22" s="34"/>
    </row>
    <row r="23" spans="2:38" ht="4.5" customHeight="1" x14ac:dyDescent="0.2">
      <c r="B23" s="7"/>
      <c r="C23" s="37"/>
      <c r="D23" s="164"/>
      <c r="E23" s="220" t="str">
        <f>IFERROR(INDEX($L$7:$N$384,$Q23,COLUMNS(D$7:$S23)),"")</f>
        <v/>
      </c>
      <c r="F23" s="34"/>
      <c r="G23" s="34"/>
      <c r="H23" s="34"/>
      <c r="I23" s="34"/>
      <c r="J23" s="34"/>
      <c r="K23" s="36"/>
      <c r="L23" s="36"/>
      <c r="M23" s="163"/>
      <c r="N23" s="163"/>
      <c r="O23" s="163"/>
      <c r="P23" s="163"/>
      <c r="Q23" s="166"/>
      <c r="R23" s="207"/>
      <c r="S23" s="29"/>
      <c r="T23" s="29"/>
      <c r="U23" s="29"/>
      <c r="V23" s="29"/>
      <c r="W23" s="29"/>
      <c r="X23" s="44"/>
      <c r="Y23" s="39"/>
      <c r="Z23" s="39"/>
      <c r="AA23" s="34"/>
    </row>
    <row r="24" spans="2:38" ht="18.75" customHeight="1" x14ac:dyDescent="0.2">
      <c r="B24" s="7"/>
      <c r="C24" s="37"/>
      <c r="D24" s="164"/>
      <c r="E24" s="221"/>
      <c r="F24" s="295" t="s">
        <v>573</v>
      </c>
      <c r="G24" s="296"/>
      <c r="H24" s="296"/>
      <c r="I24" s="296"/>
      <c r="J24" s="296"/>
      <c r="K24" s="222" t="s">
        <v>571</v>
      </c>
      <c r="L24" s="223" t="s">
        <v>591</v>
      </c>
      <c r="M24" s="194" t="s">
        <v>589</v>
      </c>
      <c r="N24" s="194" t="s">
        <v>590</v>
      </c>
      <c r="O24" s="194" t="s">
        <v>594</v>
      </c>
      <c r="P24" s="163"/>
      <c r="Q24" s="285" t="s">
        <v>591</v>
      </c>
      <c r="R24" s="285"/>
      <c r="S24" s="285"/>
      <c r="T24" s="285" t="s">
        <v>589</v>
      </c>
      <c r="U24" s="285" t="s">
        <v>590</v>
      </c>
      <c r="V24" s="285" t="s">
        <v>594</v>
      </c>
      <c r="W24" s="285"/>
      <c r="X24" s="44"/>
      <c r="Y24" s="39"/>
      <c r="Z24" s="39"/>
      <c r="AA24" s="34"/>
      <c r="AC24" s="219" t="s">
        <v>601</v>
      </c>
      <c r="AE24" s="213" t="s">
        <v>592</v>
      </c>
      <c r="AF24" s="213" t="s">
        <v>14</v>
      </c>
      <c r="AG24" s="213" t="s">
        <v>12</v>
      </c>
      <c r="AH24" s="214"/>
      <c r="AJ24" s="211" t="s">
        <v>598</v>
      </c>
      <c r="AK24" s="212"/>
      <c r="AL24" s="212"/>
    </row>
    <row r="25" spans="2:38" ht="11.1" customHeight="1" x14ac:dyDescent="0.2">
      <c r="B25" s="7"/>
      <c r="C25" s="37"/>
      <c r="D25" s="164"/>
      <c r="E25" s="221"/>
      <c r="F25" s="299" t="str">
        <f>Factors!S7</f>
        <v/>
      </c>
      <c r="G25" s="300"/>
      <c r="H25" s="300"/>
      <c r="I25" s="300"/>
      <c r="J25" s="301"/>
      <c r="K25" s="224" t="str">
        <f>Factors!T7</f>
        <v/>
      </c>
      <c r="L25" s="225" t="str">
        <f>Factors!U7</f>
        <v/>
      </c>
      <c r="M25" s="230"/>
      <c r="N25" s="193">
        <f>IF(M25="",0,M25/$T$29)</f>
        <v>0</v>
      </c>
      <c r="O25" s="193">
        <f>IF(M25="",0,L25*N25)</f>
        <v>0</v>
      </c>
      <c r="P25" s="163"/>
      <c r="Q25" s="286"/>
      <c r="R25" s="286"/>
      <c r="S25" s="286"/>
      <c r="T25" s="286"/>
      <c r="U25" s="286"/>
      <c r="V25" s="286"/>
      <c r="W25" s="286"/>
      <c r="X25" s="44"/>
      <c r="Y25" s="39"/>
      <c r="Z25" s="39"/>
      <c r="AA25" s="34"/>
      <c r="AC25" s="217">
        <f>IF(M25&gt;0,1,0)</f>
        <v>0</v>
      </c>
      <c r="AE25" s="215">
        <f>IF(V29&lt;0.25,5,0)</f>
        <v>5</v>
      </c>
      <c r="AF25" s="215">
        <f>IF(AND(V29&gt;0.2499,V29&lt;0.3499),15,0)</f>
        <v>0</v>
      </c>
      <c r="AG25" s="215">
        <f>IF(V29&gt;0.3499,25,0)</f>
        <v>0</v>
      </c>
      <c r="AH25" s="218">
        <f>SUM(AE25:AG25)</f>
        <v>5</v>
      </c>
      <c r="AJ25" s="212">
        <f>IF(K22&gt;"",1,0)</f>
        <v>0</v>
      </c>
      <c r="AK25" s="210" t="s">
        <v>599</v>
      </c>
      <c r="AL25" s="212"/>
    </row>
    <row r="26" spans="2:38" ht="11.1" customHeight="1" x14ac:dyDescent="0.2">
      <c r="B26" s="7"/>
      <c r="C26" s="37"/>
      <c r="D26" s="164"/>
      <c r="E26" s="221"/>
      <c r="F26" s="299" t="str">
        <f>Factors!S8</f>
        <v/>
      </c>
      <c r="G26" s="300"/>
      <c r="H26" s="300"/>
      <c r="I26" s="300"/>
      <c r="J26" s="301"/>
      <c r="K26" s="224" t="str">
        <f>Factors!T8</f>
        <v/>
      </c>
      <c r="L26" s="225" t="str">
        <f>Factors!U8</f>
        <v/>
      </c>
      <c r="M26" s="230"/>
      <c r="N26" s="193">
        <f>IF(M26="",0,M26/$T$29)</f>
        <v>0</v>
      </c>
      <c r="O26" s="193">
        <f t="shared" ref="O26:O29" si="0">IF(M26="",0,L26*N26)</f>
        <v>0</v>
      </c>
      <c r="P26" s="163"/>
      <c r="Q26" s="284">
        <f>VLOOKUP(U22,Factors!F6:H368,3)</f>
        <v>0</v>
      </c>
      <c r="R26" s="284"/>
      <c r="S26" s="284"/>
      <c r="T26" s="230"/>
      <c r="U26" s="193">
        <f>IF(T26="",0,T26/$T$29)</f>
        <v>0</v>
      </c>
      <c r="V26" s="284">
        <f>IF(T26="",0,Q26*U26)</f>
        <v>0</v>
      </c>
      <c r="W26" s="284"/>
      <c r="X26" s="44"/>
      <c r="Y26" s="39"/>
      <c r="Z26" s="39"/>
      <c r="AA26" s="34"/>
      <c r="AC26" s="217">
        <f t="shared" ref="AC26:AC29" si="1">IF(M26&gt;0,1,0)</f>
        <v>0</v>
      </c>
      <c r="AE26" s="216"/>
      <c r="AF26" s="216"/>
      <c r="AG26" s="216"/>
      <c r="AH26" s="214"/>
      <c r="AJ26" s="212">
        <f>IF(U22&gt;1,1,0)</f>
        <v>0</v>
      </c>
      <c r="AK26" s="210" t="s">
        <v>600</v>
      </c>
      <c r="AL26" s="212"/>
    </row>
    <row r="27" spans="2:38" ht="11.1" customHeight="1" x14ac:dyDescent="0.2">
      <c r="B27" s="7"/>
      <c r="C27" s="37"/>
      <c r="D27" s="164"/>
      <c r="E27" s="221"/>
      <c r="F27" s="299" t="str">
        <f>Factors!S9</f>
        <v/>
      </c>
      <c r="G27" s="300"/>
      <c r="H27" s="300"/>
      <c r="I27" s="300"/>
      <c r="J27" s="301"/>
      <c r="K27" s="224" t="str">
        <f>Factors!T9</f>
        <v/>
      </c>
      <c r="L27" s="225" t="str">
        <f>Factors!U9</f>
        <v/>
      </c>
      <c r="M27" s="230"/>
      <c r="N27" s="193">
        <f>IF(M27="",0,M27/$T$29)</f>
        <v>0</v>
      </c>
      <c r="O27" s="193">
        <f t="shared" si="0"/>
        <v>0</v>
      </c>
      <c r="P27" s="163"/>
      <c r="Q27" s="34"/>
      <c r="R27" s="34"/>
      <c r="S27" s="34"/>
      <c r="T27" s="34"/>
      <c r="U27" s="34"/>
      <c r="V27" s="34"/>
      <c r="W27" s="34"/>
      <c r="X27" s="44"/>
      <c r="Y27" s="39"/>
      <c r="Z27" s="39"/>
      <c r="AA27" s="34"/>
      <c r="AC27" s="217">
        <f t="shared" si="1"/>
        <v>0</v>
      </c>
      <c r="AE27" s="216"/>
      <c r="AF27" s="216"/>
      <c r="AG27" s="216"/>
      <c r="AH27" s="214"/>
      <c r="AJ27" s="211">
        <f>SUM(AJ25:AJ26)</f>
        <v>0</v>
      </c>
      <c r="AK27" s="212"/>
      <c r="AL27" s="212"/>
    </row>
    <row r="28" spans="2:38" ht="11.1" customHeight="1" x14ac:dyDescent="0.2">
      <c r="B28" s="7"/>
      <c r="C28" s="37"/>
      <c r="D28" s="164"/>
      <c r="E28" s="221"/>
      <c r="F28" s="299" t="str">
        <f>Factors!S10</f>
        <v/>
      </c>
      <c r="G28" s="300"/>
      <c r="H28" s="300"/>
      <c r="I28" s="300"/>
      <c r="J28" s="301"/>
      <c r="K28" s="224" t="str">
        <f>Factors!T10</f>
        <v/>
      </c>
      <c r="L28" s="225" t="str">
        <f>Factors!U10</f>
        <v/>
      </c>
      <c r="M28" s="230"/>
      <c r="N28" s="193">
        <f>IF(M28="",0,M28/$T$29)</f>
        <v>0</v>
      </c>
      <c r="O28" s="193">
        <f t="shared" si="0"/>
        <v>0</v>
      </c>
      <c r="P28" s="163"/>
      <c r="Q28" s="282" t="s">
        <v>593</v>
      </c>
      <c r="R28" s="282"/>
      <c r="S28" s="282"/>
      <c r="T28" s="194" t="s">
        <v>589</v>
      </c>
      <c r="U28" s="194" t="s">
        <v>597</v>
      </c>
      <c r="V28" s="283" t="s">
        <v>596</v>
      </c>
      <c r="W28" s="283"/>
      <c r="X28" s="44"/>
      <c r="Y28" s="39"/>
      <c r="Z28" s="39"/>
      <c r="AA28" s="34"/>
      <c r="AC28" s="217">
        <f t="shared" si="1"/>
        <v>0</v>
      </c>
      <c r="AE28" s="216"/>
      <c r="AF28" s="216"/>
      <c r="AG28" s="216"/>
      <c r="AH28" s="214"/>
    </row>
    <row r="29" spans="2:38" ht="11.1" customHeight="1" x14ac:dyDescent="0.2">
      <c r="B29" s="7"/>
      <c r="C29" s="37"/>
      <c r="D29" s="164"/>
      <c r="E29" s="226"/>
      <c r="F29" s="302" t="str">
        <f>Factors!S11</f>
        <v/>
      </c>
      <c r="G29" s="303"/>
      <c r="H29" s="303"/>
      <c r="I29" s="303"/>
      <c r="J29" s="304"/>
      <c r="K29" s="227" t="str">
        <f>Factors!T11</f>
        <v/>
      </c>
      <c r="L29" s="228" t="str">
        <f>Factors!U11</f>
        <v/>
      </c>
      <c r="M29" s="230"/>
      <c r="N29" s="193">
        <f>IF(M29="",0,M29/$T$29)</f>
        <v>0</v>
      </c>
      <c r="O29" s="193">
        <f t="shared" si="0"/>
        <v>0</v>
      </c>
      <c r="P29" s="163"/>
      <c r="Q29" s="282"/>
      <c r="R29" s="282"/>
      <c r="S29" s="282"/>
      <c r="T29" s="209">
        <f>M25+M26+M27+M28+M29+T26</f>
        <v>0</v>
      </c>
      <c r="U29" s="208">
        <f>N25+N26+N27+N28+N29+U26</f>
        <v>0</v>
      </c>
      <c r="V29" s="280">
        <f>O25+O26+O27+O28+O29+V26</f>
        <v>0</v>
      </c>
      <c r="W29" s="281"/>
      <c r="X29" s="44"/>
      <c r="Y29" s="39"/>
      <c r="Z29" s="39"/>
      <c r="AA29" s="34"/>
      <c r="AC29" s="217">
        <f t="shared" si="1"/>
        <v>0</v>
      </c>
      <c r="AE29" s="216"/>
      <c r="AF29" s="216"/>
      <c r="AG29" s="216"/>
      <c r="AH29" s="214"/>
    </row>
    <row r="30" spans="2:38" ht="9" customHeight="1" x14ac:dyDescent="0.25">
      <c r="B30" s="7"/>
      <c r="C30" s="37"/>
      <c r="D30" s="164"/>
      <c r="E30" s="229"/>
      <c r="F30" s="305"/>
      <c r="G30" s="305"/>
      <c r="H30" s="305"/>
      <c r="I30" s="305"/>
      <c r="J30" s="305"/>
      <c r="K30" s="305"/>
      <c r="L30" s="305"/>
      <c r="M30" s="305"/>
      <c r="N30" s="305"/>
      <c r="O30" s="305"/>
      <c r="P30" s="163"/>
      <c r="Q30" s="206"/>
      <c r="R30" s="29"/>
      <c r="S30" s="29"/>
      <c r="T30" s="29"/>
      <c r="U30" s="29"/>
      <c r="V30" s="29"/>
      <c r="W30" s="29"/>
      <c r="X30" s="44"/>
      <c r="Y30" s="39"/>
      <c r="Z30" s="39"/>
      <c r="AA30" s="34"/>
      <c r="AC30" s="217">
        <f>IF(T26&gt;0,1,0)</f>
        <v>0</v>
      </c>
      <c r="AE30" s="216"/>
      <c r="AF30" s="216"/>
      <c r="AG30" s="216"/>
      <c r="AH30" s="214"/>
    </row>
    <row r="31" spans="2:38" ht="12.75" customHeight="1" x14ac:dyDescent="0.25">
      <c r="B31" s="7"/>
      <c r="C31" s="42"/>
      <c r="D31" s="19" t="s">
        <v>197</v>
      </c>
      <c r="E31" s="19"/>
      <c r="F31" s="19"/>
      <c r="G31" s="19"/>
      <c r="H31" s="19"/>
      <c r="I31" s="19"/>
      <c r="J31" s="19"/>
      <c r="K31" s="19"/>
      <c r="L31" s="19"/>
      <c r="M31" s="20"/>
      <c r="N31" s="20"/>
      <c r="O31" s="19"/>
      <c r="P31" s="19"/>
      <c r="Q31" s="19"/>
      <c r="R31" s="19"/>
      <c r="S31" s="19"/>
      <c r="T31" s="19"/>
      <c r="U31" s="19"/>
      <c r="V31" s="19"/>
      <c r="W31" s="19"/>
      <c r="X31" s="43"/>
      <c r="Y31" s="22">
        <v>30</v>
      </c>
      <c r="Z31" s="23">
        <f>AG55</f>
        <v>0</v>
      </c>
      <c r="AA31" s="7"/>
      <c r="AC31" s="217">
        <f>SUM(AC25:AC30)</f>
        <v>0</v>
      </c>
      <c r="AE31" s="216"/>
      <c r="AF31" s="216"/>
      <c r="AG31" s="216"/>
      <c r="AH31" s="214"/>
    </row>
    <row r="32" spans="2:38" ht="62.25" customHeight="1" x14ac:dyDescent="0.25">
      <c r="B32" s="7"/>
      <c r="C32" s="25"/>
      <c r="D32" s="265" t="s">
        <v>206</v>
      </c>
      <c r="E32" s="265"/>
      <c r="F32" s="265"/>
      <c r="G32" s="265"/>
      <c r="H32" s="265"/>
      <c r="I32" s="265"/>
      <c r="J32" s="265"/>
      <c r="K32" s="265"/>
      <c r="L32" s="265"/>
      <c r="M32" s="265"/>
      <c r="N32" s="265"/>
      <c r="O32" s="265"/>
      <c r="P32" s="265"/>
      <c r="Q32" s="265"/>
      <c r="R32" s="265"/>
      <c r="S32" s="265"/>
      <c r="T32" s="265"/>
      <c r="U32" s="265"/>
      <c r="V32" s="265"/>
      <c r="W32" s="265"/>
      <c r="X32" s="266"/>
      <c r="Y32" s="27"/>
      <c r="Z32" s="28"/>
      <c r="AA32" s="7"/>
    </row>
    <row r="33" spans="2:36" ht="12.75" customHeight="1" x14ac:dyDescent="0.25">
      <c r="B33" s="7"/>
      <c r="C33" s="37"/>
      <c r="D33" s="65" t="b">
        <v>0</v>
      </c>
      <c r="E33" s="36" t="s">
        <v>202</v>
      </c>
      <c r="F33" s="36"/>
      <c r="G33" s="36"/>
      <c r="H33" s="36"/>
      <c r="I33" s="36"/>
      <c r="J33" s="36"/>
      <c r="K33" s="36"/>
      <c r="L33" s="36"/>
      <c r="M33" s="36"/>
      <c r="N33" s="36"/>
      <c r="O33" s="36"/>
      <c r="P33" s="36"/>
      <c r="Q33" s="36"/>
      <c r="R33" s="36"/>
      <c r="S33" s="36"/>
      <c r="T33" s="44"/>
      <c r="U33" s="44"/>
      <c r="V33" s="44"/>
      <c r="W33" s="44"/>
      <c r="X33" s="45"/>
      <c r="Y33" s="39"/>
      <c r="Z33" s="39"/>
      <c r="AA33" s="7"/>
    </row>
    <row r="34" spans="2:36" ht="5.25" customHeight="1" x14ac:dyDescent="0.25">
      <c r="B34" s="7"/>
      <c r="C34" s="37"/>
      <c r="D34" s="65"/>
      <c r="E34" s="36"/>
      <c r="F34" s="36"/>
      <c r="G34" s="36"/>
      <c r="H34" s="36"/>
      <c r="I34" s="36"/>
      <c r="J34" s="36"/>
      <c r="K34" s="36"/>
      <c r="L34" s="36"/>
      <c r="M34" s="36"/>
      <c r="N34" s="36"/>
      <c r="O34" s="36"/>
      <c r="P34" s="36"/>
      <c r="Q34" s="36"/>
      <c r="R34" s="36"/>
      <c r="S34" s="36"/>
      <c r="T34" s="36"/>
      <c r="U34" s="36"/>
      <c r="V34" s="36"/>
      <c r="W34" s="36"/>
      <c r="X34" s="45"/>
      <c r="Y34" s="39"/>
      <c r="Z34" s="39"/>
      <c r="AA34" s="7"/>
    </row>
    <row r="35" spans="2:36" ht="47.25" customHeight="1" x14ac:dyDescent="0.25">
      <c r="B35" s="7"/>
      <c r="C35" s="37"/>
      <c r="D35" s="65"/>
      <c r="E35" s="259" t="s">
        <v>198</v>
      </c>
      <c r="F35" s="260"/>
      <c r="G35" s="260"/>
      <c r="H35" s="260"/>
      <c r="I35" s="260"/>
      <c r="J35" s="260"/>
      <c r="K35" s="260"/>
      <c r="L35" s="260"/>
      <c r="M35" s="260"/>
      <c r="N35" s="260"/>
      <c r="O35" s="260"/>
      <c r="P35" s="260"/>
      <c r="Q35" s="261"/>
      <c r="R35" s="267" t="s">
        <v>200</v>
      </c>
      <c r="S35" s="268"/>
      <c r="T35" s="269"/>
      <c r="U35" s="273" t="s">
        <v>201</v>
      </c>
      <c r="V35" s="268"/>
      <c r="W35" s="269"/>
      <c r="X35" s="45"/>
      <c r="Y35" s="39"/>
      <c r="Z35" s="39"/>
      <c r="AA35" s="7"/>
    </row>
    <row r="36" spans="2:36" ht="28.5" customHeight="1" x14ac:dyDescent="0.25">
      <c r="B36" s="7"/>
      <c r="C36" s="37"/>
      <c r="D36" s="65"/>
      <c r="E36" s="262" t="s">
        <v>205</v>
      </c>
      <c r="F36" s="263"/>
      <c r="G36" s="263"/>
      <c r="H36" s="263"/>
      <c r="I36" s="263"/>
      <c r="J36" s="263"/>
      <c r="K36" s="263"/>
      <c r="L36" s="263"/>
      <c r="M36" s="263"/>
      <c r="N36" s="263"/>
      <c r="O36" s="263"/>
      <c r="P36" s="263"/>
      <c r="Q36" s="264"/>
      <c r="R36" s="270" t="s">
        <v>17</v>
      </c>
      <c r="S36" s="271"/>
      <c r="T36" s="272"/>
      <c r="U36" s="274" t="s">
        <v>18</v>
      </c>
      <c r="V36" s="271"/>
      <c r="W36" s="272"/>
      <c r="X36" s="45"/>
      <c r="Y36" s="39"/>
      <c r="Z36" s="39"/>
      <c r="AA36" s="7"/>
      <c r="AC36" s="46" t="s">
        <v>16</v>
      </c>
      <c r="AD36" s="46"/>
      <c r="AE36" s="197" t="s">
        <v>19</v>
      </c>
      <c r="AF36" s="197" t="s">
        <v>20</v>
      </c>
      <c r="AG36" s="198"/>
      <c r="AH36" s="47"/>
      <c r="AI36" s="48"/>
      <c r="AJ36" s="48"/>
    </row>
    <row r="37" spans="2:36" ht="13.5" customHeight="1" x14ac:dyDescent="0.25">
      <c r="B37" s="7"/>
      <c r="C37" s="37"/>
      <c r="D37" s="65"/>
      <c r="E37" s="143" t="b">
        <v>0</v>
      </c>
      <c r="F37" s="278" t="s">
        <v>21</v>
      </c>
      <c r="G37" s="278"/>
      <c r="H37" s="278"/>
      <c r="I37" s="278"/>
      <c r="J37" s="278"/>
      <c r="K37" s="278"/>
      <c r="L37" s="278"/>
      <c r="M37" s="278"/>
      <c r="N37" s="278"/>
      <c r="O37" s="278"/>
      <c r="P37" s="278"/>
      <c r="Q37" s="279"/>
      <c r="R37" s="153" t="b">
        <v>0</v>
      </c>
      <c r="S37" s="122"/>
      <c r="T37" s="123"/>
      <c r="U37" s="275" t="b">
        <v>0</v>
      </c>
      <c r="V37" s="276"/>
      <c r="W37" s="277"/>
      <c r="X37" s="49" t="str">
        <f t="shared" ref="X37:X43" si="2">IF(AJ37&gt;1,"ERROR:  Select only one.","")</f>
        <v/>
      </c>
      <c r="Y37" s="39"/>
      <c r="Z37" s="39"/>
      <c r="AA37" s="7"/>
      <c r="AC37" s="50">
        <f t="shared" ref="AC37:AC43" si="3">IF($E37=TRUE,(IF(R37=TRUE,5,0)),0)</f>
        <v>0</v>
      </c>
      <c r="AD37" s="50"/>
      <c r="AE37" s="199">
        <f t="shared" ref="AE37:AE43" si="4">IF($E37=TRUE,(IF(U37=TRUE,2,0)),0)</f>
        <v>0</v>
      </c>
      <c r="AF37" s="199">
        <f>IF($AJ$37=1,(IF(W37=TRUE,1,0)),0)</f>
        <v>0</v>
      </c>
      <c r="AG37" s="198"/>
      <c r="AH37" s="47">
        <f t="shared" ref="AH37:AH43" si="5">IF(R37=TRUE,1,0)</f>
        <v>0</v>
      </c>
      <c r="AI37" s="47">
        <f t="shared" ref="AI37:AI43" si="6">IF(U37=TRUE,1,0)</f>
        <v>0</v>
      </c>
      <c r="AJ37" s="51">
        <f t="shared" ref="AJ37:AJ43" si="7">IF(E37=TRUE,AH37+AI37,0)</f>
        <v>0</v>
      </c>
    </row>
    <row r="38" spans="2:36" ht="13.5" customHeight="1" x14ac:dyDescent="0.25">
      <c r="B38" s="7"/>
      <c r="C38" s="37"/>
      <c r="D38" s="65"/>
      <c r="E38" s="143" t="b">
        <v>0</v>
      </c>
      <c r="F38" s="278" t="s">
        <v>22</v>
      </c>
      <c r="G38" s="278"/>
      <c r="H38" s="278"/>
      <c r="I38" s="278"/>
      <c r="J38" s="278"/>
      <c r="K38" s="278"/>
      <c r="L38" s="278"/>
      <c r="M38" s="278"/>
      <c r="N38" s="278"/>
      <c r="O38" s="278"/>
      <c r="P38" s="278"/>
      <c r="Q38" s="279"/>
      <c r="R38" s="153" t="b">
        <v>0</v>
      </c>
      <c r="S38" s="122"/>
      <c r="T38" s="123"/>
      <c r="U38" s="275" t="b">
        <v>0</v>
      </c>
      <c r="V38" s="276"/>
      <c r="W38" s="277"/>
      <c r="X38" s="49" t="str">
        <f t="shared" si="2"/>
        <v/>
      </c>
      <c r="Y38" s="39"/>
      <c r="Z38" s="39"/>
      <c r="AA38" s="7"/>
      <c r="AC38" s="50">
        <f t="shared" si="3"/>
        <v>0</v>
      </c>
      <c r="AD38" s="50"/>
      <c r="AE38" s="199">
        <f t="shared" si="4"/>
        <v>0</v>
      </c>
      <c r="AF38" s="199">
        <f t="shared" ref="AF38:AF43" si="8">IF(W38=TRUE,1,0)</f>
        <v>0</v>
      </c>
      <c r="AG38" s="198"/>
      <c r="AH38" s="47">
        <f t="shared" si="5"/>
        <v>0</v>
      </c>
      <c r="AI38" s="47">
        <f t="shared" si="6"/>
        <v>0</v>
      </c>
      <c r="AJ38" s="51">
        <f t="shared" si="7"/>
        <v>0</v>
      </c>
    </row>
    <row r="39" spans="2:36" ht="13.5" customHeight="1" x14ac:dyDescent="0.25">
      <c r="B39" s="7"/>
      <c r="C39" s="37"/>
      <c r="D39" s="65"/>
      <c r="E39" s="143" t="b">
        <v>0</v>
      </c>
      <c r="F39" s="278" t="s">
        <v>23</v>
      </c>
      <c r="G39" s="278"/>
      <c r="H39" s="278"/>
      <c r="I39" s="278"/>
      <c r="J39" s="278"/>
      <c r="K39" s="278"/>
      <c r="L39" s="278"/>
      <c r="M39" s="278"/>
      <c r="N39" s="278"/>
      <c r="O39" s="278"/>
      <c r="P39" s="278"/>
      <c r="Q39" s="279"/>
      <c r="R39" s="153" t="b">
        <v>0</v>
      </c>
      <c r="S39" s="122"/>
      <c r="T39" s="123"/>
      <c r="U39" s="275" t="b">
        <v>0</v>
      </c>
      <c r="V39" s="276"/>
      <c r="W39" s="277"/>
      <c r="X39" s="49" t="str">
        <f t="shared" si="2"/>
        <v/>
      </c>
      <c r="Y39" s="39"/>
      <c r="Z39" s="39"/>
      <c r="AA39" s="7"/>
      <c r="AC39" s="50">
        <f t="shared" si="3"/>
        <v>0</v>
      </c>
      <c r="AD39" s="50"/>
      <c r="AE39" s="199">
        <f t="shared" si="4"/>
        <v>0</v>
      </c>
      <c r="AF39" s="199">
        <f t="shared" si="8"/>
        <v>0</v>
      </c>
      <c r="AG39" s="198"/>
      <c r="AH39" s="47">
        <f t="shared" si="5"/>
        <v>0</v>
      </c>
      <c r="AI39" s="47">
        <f t="shared" si="6"/>
        <v>0</v>
      </c>
      <c r="AJ39" s="51">
        <f t="shared" si="7"/>
        <v>0</v>
      </c>
    </row>
    <row r="40" spans="2:36" ht="13.5" customHeight="1" x14ac:dyDescent="0.25">
      <c r="B40" s="7"/>
      <c r="C40" s="37"/>
      <c r="D40" s="65"/>
      <c r="E40" s="143" t="b">
        <v>0</v>
      </c>
      <c r="F40" s="278" t="s">
        <v>24</v>
      </c>
      <c r="G40" s="278"/>
      <c r="H40" s="278"/>
      <c r="I40" s="278"/>
      <c r="J40" s="278"/>
      <c r="K40" s="278"/>
      <c r="L40" s="278"/>
      <c r="M40" s="278"/>
      <c r="N40" s="278"/>
      <c r="O40" s="278"/>
      <c r="P40" s="278"/>
      <c r="Q40" s="279"/>
      <c r="R40" s="154" t="b">
        <v>0</v>
      </c>
      <c r="S40" s="122"/>
      <c r="T40" s="123"/>
      <c r="U40" s="275" t="b">
        <v>0</v>
      </c>
      <c r="V40" s="276"/>
      <c r="W40" s="277"/>
      <c r="X40" s="49" t="str">
        <f t="shared" si="2"/>
        <v/>
      </c>
      <c r="Y40" s="39"/>
      <c r="Z40" s="39"/>
      <c r="AA40" s="7"/>
      <c r="AC40" s="50">
        <f t="shared" si="3"/>
        <v>0</v>
      </c>
      <c r="AD40" s="50"/>
      <c r="AE40" s="199">
        <f t="shared" si="4"/>
        <v>0</v>
      </c>
      <c r="AF40" s="199">
        <f t="shared" si="8"/>
        <v>0</v>
      </c>
      <c r="AG40" s="198"/>
      <c r="AH40" s="47">
        <f t="shared" si="5"/>
        <v>0</v>
      </c>
      <c r="AI40" s="47">
        <f t="shared" si="6"/>
        <v>0</v>
      </c>
      <c r="AJ40" s="51">
        <f t="shared" si="7"/>
        <v>0</v>
      </c>
    </row>
    <row r="41" spans="2:36" ht="13.5" customHeight="1" x14ac:dyDescent="0.25">
      <c r="B41" s="7"/>
      <c r="C41" s="37"/>
      <c r="D41" s="65"/>
      <c r="E41" s="143" t="b">
        <v>0</v>
      </c>
      <c r="F41" s="278" t="s">
        <v>25</v>
      </c>
      <c r="G41" s="278"/>
      <c r="H41" s="278"/>
      <c r="I41" s="278"/>
      <c r="J41" s="278"/>
      <c r="K41" s="278"/>
      <c r="L41" s="278"/>
      <c r="M41" s="278"/>
      <c r="N41" s="278"/>
      <c r="O41" s="278"/>
      <c r="P41" s="278"/>
      <c r="Q41" s="279"/>
      <c r="R41" s="154" t="b">
        <v>0</v>
      </c>
      <c r="S41" s="122"/>
      <c r="T41" s="123"/>
      <c r="U41" s="275" t="b">
        <v>0</v>
      </c>
      <c r="V41" s="276"/>
      <c r="W41" s="277"/>
      <c r="X41" s="49" t="str">
        <f t="shared" si="2"/>
        <v/>
      </c>
      <c r="Y41" s="39"/>
      <c r="Z41" s="39"/>
      <c r="AA41" s="7"/>
      <c r="AC41" s="50">
        <f t="shared" si="3"/>
        <v>0</v>
      </c>
      <c r="AD41" s="50"/>
      <c r="AE41" s="199">
        <f t="shared" si="4"/>
        <v>0</v>
      </c>
      <c r="AF41" s="199">
        <f t="shared" si="8"/>
        <v>0</v>
      </c>
      <c r="AG41" s="198"/>
      <c r="AH41" s="47">
        <f t="shared" si="5"/>
        <v>0</v>
      </c>
      <c r="AI41" s="47">
        <f t="shared" si="6"/>
        <v>0</v>
      </c>
      <c r="AJ41" s="51">
        <f t="shared" si="7"/>
        <v>0</v>
      </c>
    </row>
    <row r="42" spans="2:36" ht="13.5" customHeight="1" x14ac:dyDescent="0.25">
      <c r="B42" s="7"/>
      <c r="C42" s="37"/>
      <c r="D42" s="65"/>
      <c r="E42" s="143" t="b">
        <v>0</v>
      </c>
      <c r="F42" s="278" t="s">
        <v>26</v>
      </c>
      <c r="G42" s="278"/>
      <c r="H42" s="278"/>
      <c r="I42" s="278"/>
      <c r="J42" s="278"/>
      <c r="K42" s="278"/>
      <c r="L42" s="278"/>
      <c r="M42" s="278"/>
      <c r="N42" s="278"/>
      <c r="O42" s="278"/>
      <c r="P42" s="278"/>
      <c r="Q42" s="279"/>
      <c r="R42" s="154" t="b">
        <v>0</v>
      </c>
      <c r="S42" s="122"/>
      <c r="T42" s="123"/>
      <c r="U42" s="275" t="b">
        <v>0</v>
      </c>
      <c r="V42" s="276"/>
      <c r="W42" s="277"/>
      <c r="X42" s="49" t="str">
        <f t="shared" si="2"/>
        <v/>
      </c>
      <c r="Y42" s="39"/>
      <c r="Z42" s="39"/>
      <c r="AA42" s="7"/>
      <c r="AC42" s="50">
        <f t="shared" si="3"/>
        <v>0</v>
      </c>
      <c r="AD42" s="50"/>
      <c r="AE42" s="199">
        <f t="shared" si="4"/>
        <v>0</v>
      </c>
      <c r="AF42" s="199">
        <f t="shared" si="8"/>
        <v>0</v>
      </c>
      <c r="AG42" s="198"/>
      <c r="AH42" s="47">
        <f t="shared" si="5"/>
        <v>0</v>
      </c>
      <c r="AI42" s="47">
        <f t="shared" si="6"/>
        <v>0</v>
      </c>
      <c r="AJ42" s="51">
        <f t="shared" si="7"/>
        <v>0</v>
      </c>
    </row>
    <row r="43" spans="2:36" ht="11.1" customHeight="1" x14ac:dyDescent="0.25">
      <c r="B43" s="7"/>
      <c r="C43" s="37"/>
      <c r="D43" s="65"/>
      <c r="E43" s="144" t="b">
        <v>0</v>
      </c>
      <c r="F43" s="36" t="s">
        <v>27</v>
      </c>
      <c r="G43" s="36"/>
      <c r="H43" s="36"/>
      <c r="I43" s="36"/>
      <c r="J43" s="258"/>
      <c r="K43" s="258"/>
      <c r="L43" s="258"/>
      <c r="M43" s="258"/>
      <c r="N43" s="258"/>
      <c r="O43" s="258"/>
      <c r="P43" s="258"/>
      <c r="Q43" s="36"/>
      <c r="R43" s="155" t="b">
        <v>0</v>
      </c>
      <c r="S43" s="36"/>
      <c r="T43" s="36"/>
      <c r="U43" s="326" t="b">
        <v>0</v>
      </c>
      <c r="V43" s="327"/>
      <c r="W43" s="328"/>
      <c r="X43" s="49" t="str">
        <f t="shared" si="2"/>
        <v/>
      </c>
      <c r="Y43" s="39"/>
      <c r="Z43" s="39"/>
      <c r="AA43" s="7"/>
      <c r="AC43" s="50">
        <f t="shared" si="3"/>
        <v>0</v>
      </c>
      <c r="AD43" s="50"/>
      <c r="AE43" s="199">
        <f t="shared" si="4"/>
        <v>0</v>
      </c>
      <c r="AF43" s="199">
        <f t="shared" si="8"/>
        <v>0</v>
      </c>
      <c r="AG43" s="198"/>
      <c r="AH43" s="47">
        <f t="shared" si="5"/>
        <v>0</v>
      </c>
      <c r="AI43" s="47">
        <f t="shared" si="6"/>
        <v>0</v>
      </c>
      <c r="AJ43" s="51">
        <f t="shared" si="7"/>
        <v>0</v>
      </c>
    </row>
    <row r="44" spans="2:36" ht="3" customHeight="1" x14ac:dyDescent="0.25">
      <c r="B44" s="7"/>
      <c r="C44" s="37"/>
      <c r="D44" s="65"/>
      <c r="E44" s="53"/>
      <c r="F44" s="36"/>
      <c r="G44" s="36"/>
      <c r="H44" s="36"/>
      <c r="I44" s="36"/>
      <c r="J44" s="54"/>
      <c r="K44" s="54"/>
      <c r="L44" s="54"/>
      <c r="M44" s="54"/>
      <c r="N44" s="54"/>
      <c r="O44" s="35"/>
      <c r="P44" s="36"/>
      <c r="Q44" s="36"/>
      <c r="R44" s="55"/>
      <c r="S44" s="36"/>
      <c r="T44" s="36"/>
      <c r="U44" s="138"/>
      <c r="V44" s="139"/>
      <c r="W44" s="129"/>
      <c r="X44" s="45"/>
      <c r="Y44" s="39"/>
      <c r="Z44" s="39"/>
      <c r="AA44" s="7"/>
      <c r="AC44" s="50"/>
      <c r="AD44" s="50"/>
      <c r="AE44" s="199"/>
      <c r="AF44" s="199"/>
      <c r="AG44" s="198"/>
      <c r="AH44" s="47"/>
      <c r="AI44" s="48"/>
      <c r="AJ44" s="51"/>
    </row>
    <row r="45" spans="2:36" ht="11.1" customHeight="1" x14ac:dyDescent="0.25">
      <c r="B45" s="7"/>
      <c r="C45" s="37"/>
      <c r="D45" s="65"/>
      <c r="E45" s="145" t="b">
        <v>0</v>
      </c>
      <c r="F45" s="124" t="s">
        <v>27</v>
      </c>
      <c r="G45" s="124"/>
      <c r="H45" s="124"/>
      <c r="I45" s="124"/>
      <c r="J45" s="258"/>
      <c r="K45" s="258"/>
      <c r="L45" s="258"/>
      <c r="M45" s="258"/>
      <c r="N45" s="258"/>
      <c r="O45" s="258"/>
      <c r="P45" s="258"/>
      <c r="Q45" s="124"/>
      <c r="R45" s="156" t="b">
        <v>0</v>
      </c>
      <c r="S45" s="124"/>
      <c r="T45" s="124"/>
      <c r="U45" s="316" t="b">
        <v>0</v>
      </c>
      <c r="V45" s="317"/>
      <c r="W45" s="318"/>
      <c r="X45" s="49" t="str">
        <f>IF(AJ45&gt;1,"ERROR:  Select only one.","")</f>
        <v/>
      </c>
      <c r="Y45" s="39"/>
      <c r="Z45" s="39"/>
      <c r="AA45" s="7"/>
      <c r="AC45" s="50">
        <f>IF($E45=TRUE,(IF(R45=TRUE,5,0)),0)</f>
        <v>0</v>
      </c>
      <c r="AD45" s="50"/>
      <c r="AE45" s="199">
        <f>IF($E45=TRUE,(IF(U45=TRUE,2,0)),0)</f>
        <v>0</v>
      </c>
      <c r="AF45" s="199">
        <f>IF(W45=TRUE,1,0)</f>
        <v>0</v>
      </c>
      <c r="AG45" s="198"/>
      <c r="AH45" s="47">
        <f>IF(R45=TRUE,1,0)</f>
        <v>0</v>
      </c>
      <c r="AI45" s="47">
        <f>IF(U45=TRUE,1,0)</f>
        <v>0</v>
      </c>
      <c r="AJ45" s="51">
        <f>IF(E45=TRUE,AH45+AI45,0)</f>
        <v>0</v>
      </c>
    </row>
    <row r="46" spans="2:36" ht="3" customHeight="1" x14ac:dyDescent="0.25">
      <c r="B46" s="7"/>
      <c r="C46" s="37"/>
      <c r="D46" s="65"/>
      <c r="E46" s="133"/>
      <c r="F46" s="125"/>
      <c r="G46" s="125"/>
      <c r="H46" s="125"/>
      <c r="I46" s="125"/>
      <c r="J46" s="134"/>
      <c r="K46" s="134"/>
      <c r="L46" s="134"/>
      <c r="M46" s="134"/>
      <c r="N46" s="134"/>
      <c r="O46" s="135"/>
      <c r="P46" s="125"/>
      <c r="Q46" s="125"/>
      <c r="R46" s="126"/>
      <c r="S46" s="125"/>
      <c r="T46" s="125"/>
      <c r="U46" s="127"/>
      <c r="V46" s="128"/>
      <c r="W46" s="130"/>
      <c r="X46" s="45"/>
      <c r="Y46" s="39"/>
      <c r="Z46" s="39"/>
      <c r="AA46" s="7"/>
      <c r="AC46" s="50"/>
      <c r="AD46" s="50"/>
      <c r="AE46" s="199"/>
      <c r="AF46" s="199"/>
      <c r="AG46" s="198"/>
      <c r="AH46" s="47"/>
      <c r="AI46" s="48"/>
      <c r="AJ46" s="51"/>
    </row>
    <row r="47" spans="2:36" ht="11.1" customHeight="1" x14ac:dyDescent="0.25">
      <c r="B47" s="7"/>
      <c r="C47" s="37"/>
      <c r="D47" s="65"/>
      <c r="E47" s="144" t="b">
        <v>0</v>
      </c>
      <c r="F47" s="36" t="s">
        <v>27</v>
      </c>
      <c r="G47" s="36"/>
      <c r="H47" s="36"/>
      <c r="I47" s="36"/>
      <c r="J47" s="258"/>
      <c r="K47" s="258"/>
      <c r="L47" s="258"/>
      <c r="M47" s="258"/>
      <c r="N47" s="258"/>
      <c r="O47" s="258"/>
      <c r="P47" s="258"/>
      <c r="Q47" s="36"/>
      <c r="R47" s="155" t="b">
        <v>0</v>
      </c>
      <c r="S47" s="36"/>
      <c r="T47" s="36"/>
      <c r="U47" s="316" t="b">
        <v>0</v>
      </c>
      <c r="V47" s="317"/>
      <c r="W47" s="318"/>
      <c r="X47" s="49" t="str">
        <f>IF(AJ47&gt;1,"ERROR:  Select only one.","")</f>
        <v/>
      </c>
      <c r="Y47" s="39"/>
      <c r="Z47" s="39"/>
      <c r="AA47" s="7"/>
      <c r="AC47" s="50">
        <f>IF($E47=TRUE,(IF(R47=TRUE,5,0)),0)</f>
        <v>0</v>
      </c>
      <c r="AD47" s="50"/>
      <c r="AE47" s="199">
        <f>IF($E47=TRUE,(IF(U47=TRUE,2,0)),0)</f>
        <v>0</v>
      </c>
      <c r="AF47" s="199">
        <f>IF(W47=TRUE,1,0)</f>
        <v>0</v>
      </c>
      <c r="AG47" s="198"/>
      <c r="AH47" s="47">
        <f>IF(R47=TRUE,1,0)</f>
        <v>0</v>
      </c>
      <c r="AI47" s="47">
        <f>IF(U47=TRUE,1,0)</f>
        <v>0</v>
      </c>
      <c r="AJ47" s="51">
        <f>IF(E47=TRUE,AH47+AI47,0)</f>
        <v>0</v>
      </c>
    </row>
    <row r="48" spans="2:36" ht="3" customHeight="1" x14ac:dyDescent="0.25">
      <c r="B48" s="7"/>
      <c r="C48" s="37"/>
      <c r="D48" s="65"/>
      <c r="E48" s="53"/>
      <c r="F48" s="36"/>
      <c r="G48" s="36"/>
      <c r="H48" s="36"/>
      <c r="I48" s="36"/>
      <c r="J48" s="54"/>
      <c r="K48" s="54"/>
      <c r="L48" s="54"/>
      <c r="M48" s="54"/>
      <c r="N48" s="54"/>
      <c r="O48" s="35"/>
      <c r="P48" s="36"/>
      <c r="Q48" s="36"/>
      <c r="R48" s="55"/>
      <c r="S48" s="36"/>
      <c r="T48" s="36"/>
      <c r="U48" s="138"/>
      <c r="V48" s="139"/>
      <c r="W48" s="129"/>
      <c r="X48" s="45"/>
      <c r="Y48" s="39"/>
      <c r="Z48" s="39"/>
      <c r="AA48" s="7"/>
      <c r="AC48" s="50"/>
      <c r="AD48" s="50"/>
      <c r="AE48" s="199"/>
      <c r="AF48" s="199"/>
      <c r="AG48" s="198"/>
      <c r="AH48" s="47"/>
      <c r="AI48" s="48"/>
      <c r="AJ48" s="51"/>
    </row>
    <row r="49" spans="2:36" ht="11.1" customHeight="1" x14ac:dyDescent="0.25">
      <c r="B49" s="7"/>
      <c r="C49" s="37"/>
      <c r="D49" s="65"/>
      <c r="E49" s="145" t="b">
        <v>0</v>
      </c>
      <c r="F49" s="124" t="s">
        <v>27</v>
      </c>
      <c r="G49" s="124"/>
      <c r="H49" s="124"/>
      <c r="I49" s="124"/>
      <c r="J49" s="258"/>
      <c r="K49" s="258"/>
      <c r="L49" s="258"/>
      <c r="M49" s="258"/>
      <c r="N49" s="258"/>
      <c r="O49" s="258"/>
      <c r="P49" s="258"/>
      <c r="Q49" s="124"/>
      <c r="R49" s="156" t="b">
        <v>0</v>
      </c>
      <c r="S49" s="124"/>
      <c r="T49" s="124"/>
      <c r="U49" s="316" t="b">
        <v>0</v>
      </c>
      <c r="V49" s="317"/>
      <c r="W49" s="318"/>
      <c r="X49" s="49" t="str">
        <f>IF(AJ49&gt;1,"ERROR:  Select only one.","")</f>
        <v/>
      </c>
      <c r="Y49" s="39"/>
      <c r="Z49" s="39"/>
      <c r="AA49" s="7"/>
      <c r="AC49" s="50">
        <f>IF($E49=TRUE,(IF(R49=TRUE,5,0)),0)</f>
        <v>0</v>
      </c>
      <c r="AD49" s="50"/>
      <c r="AE49" s="199">
        <f>IF($E49=TRUE,(IF(U49=TRUE,2,0)),0)</f>
        <v>0</v>
      </c>
      <c r="AF49" s="199">
        <f>IF(W49=TRUE,1,0)</f>
        <v>0</v>
      </c>
      <c r="AG49" s="198"/>
      <c r="AH49" s="47">
        <f>IF(R49=TRUE,1,0)</f>
        <v>0</v>
      </c>
      <c r="AI49" s="47">
        <f>IF(U49=TRUE,1,0)</f>
        <v>0</v>
      </c>
      <c r="AJ49" s="51">
        <f>IF(E49=TRUE,AH49+AI49,0)</f>
        <v>0</v>
      </c>
    </row>
    <row r="50" spans="2:36" ht="3" customHeight="1" x14ac:dyDescent="0.25">
      <c r="B50" s="7"/>
      <c r="C50" s="37"/>
      <c r="D50" s="65"/>
      <c r="E50" s="133"/>
      <c r="F50" s="125"/>
      <c r="G50" s="125"/>
      <c r="H50" s="125"/>
      <c r="I50" s="125"/>
      <c r="J50" s="134"/>
      <c r="K50" s="134"/>
      <c r="L50" s="134"/>
      <c r="M50" s="134"/>
      <c r="N50" s="134"/>
      <c r="O50" s="135"/>
      <c r="P50" s="125"/>
      <c r="Q50" s="125"/>
      <c r="R50" s="126"/>
      <c r="S50" s="125"/>
      <c r="T50" s="125"/>
      <c r="U50" s="127"/>
      <c r="V50" s="128"/>
      <c r="W50" s="130"/>
      <c r="X50" s="45"/>
      <c r="Y50" s="39"/>
      <c r="Z50" s="39"/>
      <c r="AA50" s="7"/>
      <c r="AC50" s="50"/>
      <c r="AD50" s="50"/>
      <c r="AE50" s="199"/>
      <c r="AF50" s="199"/>
      <c r="AG50" s="198"/>
      <c r="AH50" s="47"/>
      <c r="AI50" s="48"/>
      <c r="AJ50" s="51"/>
    </row>
    <row r="51" spans="2:36" ht="11.1" customHeight="1" x14ac:dyDescent="0.25">
      <c r="B51" s="7"/>
      <c r="C51" s="37"/>
      <c r="D51" s="65"/>
      <c r="E51" s="144" t="b">
        <v>0</v>
      </c>
      <c r="F51" s="36" t="s">
        <v>27</v>
      </c>
      <c r="G51" s="36"/>
      <c r="H51" s="36"/>
      <c r="I51" s="36"/>
      <c r="J51" s="258"/>
      <c r="K51" s="258"/>
      <c r="L51" s="258"/>
      <c r="M51" s="258"/>
      <c r="N51" s="258"/>
      <c r="O51" s="258"/>
      <c r="P51" s="258"/>
      <c r="Q51" s="36"/>
      <c r="R51" s="155" t="b">
        <v>0</v>
      </c>
      <c r="S51" s="36"/>
      <c r="T51" s="36"/>
      <c r="U51" s="316" t="b">
        <v>0</v>
      </c>
      <c r="V51" s="317"/>
      <c r="W51" s="318"/>
      <c r="X51" s="49" t="str">
        <f>IF(AJ51&gt;1,"ERROR:  Select only one.","")</f>
        <v/>
      </c>
      <c r="Y51" s="39"/>
      <c r="Z51" s="39"/>
      <c r="AA51" s="7"/>
      <c r="AC51" s="50">
        <f>IF($E51=TRUE,(IF(R51=TRUE,5,0)),0)</f>
        <v>0</v>
      </c>
      <c r="AD51" s="50"/>
      <c r="AE51" s="199">
        <f>IF($E51=TRUE,(IF(U51=TRUE,2,0)),0)</f>
        <v>0</v>
      </c>
      <c r="AF51" s="199">
        <f>IF(W51=TRUE,1,0)</f>
        <v>0</v>
      </c>
      <c r="AG51" s="198"/>
      <c r="AH51" s="47">
        <f>IF(R51=TRUE,1,0)</f>
        <v>0</v>
      </c>
      <c r="AI51" s="47">
        <f>IF(U51=TRUE,1,0)</f>
        <v>0</v>
      </c>
      <c r="AJ51" s="51">
        <f>IF(E51=TRUE,AH51+AI51,0)</f>
        <v>0</v>
      </c>
    </row>
    <row r="52" spans="2:36" ht="3" customHeight="1" thickBot="1" x14ac:dyDescent="0.3">
      <c r="B52" s="7"/>
      <c r="C52" s="37"/>
      <c r="D52" s="65"/>
      <c r="E52" s="56"/>
      <c r="F52" s="57"/>
      <c r="G52" s="57"/>
      <c r="H52" s="57"/>
      <c r="I52" s="57"/>
      <c r="J52" s="58"/>
      <c r="K52" s="58"/>
      <c r="L52" s="58"/>
      <c r="M52" s="58"/>
      <c r="N52" s="58"/>
      <c r="O52" s="132"/>
      <c r="P52" s="36"/>
      <c r="Q52" s="36"/>
      <c r="R52" s="55"/>
      <c r="S52" s="36"/>
      <c r="T52" s="36"/>
      <c r="U52" s="137"/>
      <c r="V52" s="121"/>
      <c r="W52" s="131"/>
      <c r="X52" s="45"/>
      <c r="Y52" s="39"/>
      <c r="Z52" s="39"/>
      <c r="AA52" s="7"/>
      <c r="AC52" s="50"/>
      <c r="AD52" s="50"/>
      <c r="AE52" s="199"/>
      <c r="AF52" s="199"/>
      <c r="AG52" s="198"/>
      <c r="AH52" s="47"/>
      <c r="AI52" s="48"/>
      <c r="AJ52" s="48"/>
    </row>
    <row r="53" spans="2:36" ht="11.1" customHeight="1" thickTop="1" x14ac:dyDescent="0.25">
      <c r="B53" s="7"/>
      <c r="C53" s="37"/>
      <c r="D53" s="65"/>
      <c r="E53" s="307" t="s">
        <v>28</v>
      </c>
      <c r="F53" s="308"/>
      <c r="G53" s="52"/>
      <c r="H53" s="52"/>
      <c r="I53" s="52"/>
      <c r="J53" s="52"/>
      <c r="K53" s="59"/>
      <c r="L53" s="60"/>
      <c r="M53" s="61">
        <f>O37+O38+O39+O43+O45+O47+O49+O51+O40+O41+O42</f>
        <v>0</v>
      </c>
      <c r="N53" s="62"/>
      <c r="O53" s="140"/>
      <c r="P53" s="136"/>
      <c r="Q53" s="136"/>
      <c r="R53" s="312">
        <f>AC54</f>
        <v>0</v>
      </c>
      <c r="S53" s="310"/>
      <c r="T53" s="311"/>
      <c r="U53" s="309">
        <f>AE54</f>
        <v>0</v>
      </c>
      <c r="V53" s="310"/>
      <c r="W53" s="311"/>
      <c r="X53" s="45"/>
      <c r="Y53" s="39"/>
      <c r="Z53" s="39"/>
      <c r="AA53" s="7"/>
      <c r="AC53" s="63">
        <f>SUM(AC37:AC51)</f>
        <v>0</v>
      </c>
      <c r="AD53" s="63"/>
      <c r="AE53" s="200">
        <f>SUM(AE37:AE51)</f>
        <v>0</v>
      </c>
      <c r="AF53" s="201">
        <f>SUM(AF37:AF51)</f>
        <v>0</v>
      </c>
      <c r="AG53" s="198"/>
      <c r="AH53" s="2"/>
    </row>
    <row r="54" spans="2:36" ht="6.75" customHeight="1" x14ac:dyDescent="0.25">
      <c r="B54" s="7"/>
      <c r="C54" s="37"/>
      <c r="D54" s="65"/>
      <c r="E54" s="36"/>
      <c r="F54" s="65"/>
      <c r="G54" s="36"/>
      <c r="H54" s="36"/>
      <c r="I54" s="36"/>
      <c r="J54" s="36"/>
      <c r="K54" s="54"/>
      <c r="L54" s="54"/>
      <c r="M54" s="54"/>
      <c r="N54" s="54"/>
      <c r="O54" s="54"/>
      <c r="P54" s="54"/>
      <c r="Q54" s="54"/>
      <c r="R54" s="54"/>
      <c r="S54" s="54"/>
      <c r="T54" s="54"/>
      <c r="U54" s="54"/>
      <c r="V54" s="54"/>
      <c r="W54" s="54"/>
      <c r="X54" s="45"/>
      <c r="Y54" s="39"/>
      <c r="Z54" s="39"/>
      <c r="AA54" s="7"/>
      <c r="AC54" s="66">
        <f>IF(AC53&gt;20,20,AC53)</f>
        <v>0</v>
      </c>
      <c r="AD54" s="66"/>
      <c r="AE54" s="202">
        <f>IF(AE53&gt;20,20,AE53)</f>
        <v>0</v>
      </c>
      <c r="AF54" s="201">
        <f>IF(AF53&gt;20,20,AF53)</f>
        <v>0</v>
      </c>
      <c r="AG54" s="198"/>
    </row>
    <row r="55" spans="2:36" ht="11.1" customHeight="1" x14ac:dyDescent="0.25">
      <c r="B55" s="7"/>
      <c r="C55" s="37"/>
      <c r="D55" s="38" t="b">
        <v>0</v>
      </c>
      <c r="E55" s="36" t="s">
        <v>199</v>
      </c>
      <c r="F55" s="36"/>
      <c r="G55" s="36"/>
      <c r="H55" s="36"/>
      <c r="I55" s="36"/>
      <c r="J55" s="36"/>
      <c r="K55" s="54"/>
      <c r="L55" s="54"/>
      <c r="M55" s="54"/>
      <c r="N55" s="54"/>
      <c r="O55" s="54"/>
      <c r="P55" s="54"/>
      <c r="Q55" s="54"/>
      <c r="R55" s="54"/>
      <c r="S55" s="54"/>
      <c r="T55" s="54"/>
      <c r="U55" s="54"/>
      <c r="V55" s="54"/>
      <c r="W55" s="54"/>
      <c r="X55" s="45"/>
      <c r="Y55" s="39"/>
      <c r="Z55" s="39"/>
      <c r="AA55" s="7"/>
      <c r="AC55" s="50">
        <f>IF(D55=TRUE,10,0)</f>
        <v>0</v>
      </c>
      <c r="AD55" s="50"/>
      <c r="AE55" s="199"/>
      <c r="AF55" s="199">
        <f>AC54+AE54+AF54</f>
        <v>0</v>
      </c>
      <c r="AG55" s="198">
        <f>IF(AF55&gt;20,20,AF55+AC55)</f>
        <v>0</v>
      </c>
    </row>
    <row r="56" spans="2:36" ht="6.75" customHeight="1" x14ac:dyDescent="0.25">
      <c r="B56" s="7"/>
      <c r="C56" s="146"/>
      <c r="D56" s="241"/>
      <c r="E56" s="52"/>
      <c r="F56" s="52"/>
      <c r="G56" s="52"/>
      <c r="H56" s="52"/>
      <c r="I56" s="52"/>
      <c r="J56" s="52"/>
      <c r="K56" s="242"/>
      <c r="L56" s="242"/>
      <c r="M56" s="242"/>
      <c r="N56" s="242"/>
      <c r="O56" s="242"/>
      <c r="P56" s="242"/>
      <c r="Q56" s="242"/>
      <c r="R56" s="242"/>
      <c r="S56" s="242"/>
      <c r="T56" s="242"/>
      <c r="U56" s="242"/>
      <c r="V56" s="242"/>
      <c r="W56" s="242"/>
      <c r="X56" s="243"/>
      <c r="Y56" s="244"/>
      <c r="Z56" s="244"/>
      <c r="AA56" s="7"/>
    </row>
    <row r="57" spans="2:36" ht="12.75" customHeight="1" x14ac:dyDescent="0.25">
      <c r="B57" s="7"/>
      <c r="C57" s="42"/>
      <c r="D57" s="19" t="s">
        <v>29</v>
      </c>
      <c r="E57" s="19"/>
      <c r="F57" s="19"/>
      <c r="G57" s="19"/>
      <c r="H57" s="19"/>
      <c r="I57" s="19"/>
      <c r="J57" s="19"/>
      <c r="K57" s="19"/>
      <c r="L57" s="20" t="str">
        <f>IF(AE61&gt;1,"ERROR:  Select only one.","")</f>
        <v/>
      </c>
      <c r="M57" s="19"/>
      <c r="N57" s="19"/>
      <c r="O57" s="19"/>
      <c r="P57" s="19"/>
      <c r="Q57" s="19"/>
      <c r="R57" s="19"/>
      <c r="S57" s="19"/>
      <c r="T57" s="19"/>
      <c r="U57" s="19"/>
      <c r="V57" s="19"/>
      <c r="W57" s="19"/>
      <c r="X57" s="43"/>
      <c r="Y57" s="22">
        <v>60</v>
      </c>
      <c r="Z57" s="23">
        <f>IF(L57="",AC61,0)</f>
        <v>0</v>
      </c>
      <c r="AA57" s="7"/>
    </row>
    <row r="58" spans="2:36" ht="12.75" customHeight="1" x14ac:dyDescent="0.25">
      <c r="B58" s="67"/>
      <c r="C58" s="37"/>
      <c r="D58" s="68" t="b">
        <v>0</v>
      </c>
      <c r="E58" s="11" t="s">
        <v>30</v>
      </c>
      <c r="F58" s="11"/>
      <c r="G58" s="11"/>
      <c r="H58" s="11"/>
      <c r="I58" s="11"/>
      <c r="J58" s="11"/>
      <c r="K58" s="34"/>
      <c r="L58" s="36"/>
      <c r="M58" s="11"/>
      <c r="N58" s="11"/>
      <c r="O58" s="11"/>
      <c r="P58" s="11"/>
      <c r="Q58" s="11"/>
      <c r="R58" s="11"/>
      <c r="S58" s="11"/>
      <c r="T58" s="69"/>
      <c r="U58" s="69"/>
      <c r="V58" s="69"/>
      <c r="W58" s="11"/>
      <c r="X58" s="41"/>
      <c r="Y58" s="40"/>
      <c r="Z58" s="40"/>
      <c r="AA58" s="7"/>
      <c r="AC58" s="50">
        <f>IF(D58=TRUE,60,0)</f>
        <v>0</v>
      </c>
      <c r="AD58" s="50"/>
      <c r="AE58" s="199">
        <f>IF(D58=TRUE,1,0)</f>
        <v>0</v>
      </c>
      <c r="AF58" s="199"/>
    </row>
    <row r="59" spans="2:36" ht="12.75" customHeight="1" x14ac:dyDescent="0.25">
      <c r="B59" s="67"/>
      <c r="C59" s="37"/>
      <c r="D59" s="68" t="b">
        <v>0</v>
      </c>
      <c r="E59" s="11" t="s">
        <v>204</v>
      </c>
      <c r="F59" s="11"/>
      <c r="G59" s="11"/>
      <c r="H59" s="11"/>
      <c r="I59" s="11"/>
      <c r="J59" s="11"/>
      <c r="K59" s="11"/>
      <c r="L59" s="36"/>
      <c r="M59" s="69"/>
      <c r="N59" s="69"/>
      <c r="O59" s="69"/>
      <c r="P59" s="11"/>
      <c r="Q59" s="11"/>
      <c r="R59" s="11"/>
      <c r="S59" s="11"/>
      <c r="T59" s="69"/>
      <c r="U59" s="69"/>
      <c r="V59" s="69"/>
      <c r="W59" s="11"/>
      <c r="X59" s="41"/>
      <c r="Y59" s="40"/>
      <c r="Z59" s="40"/>
      <c r="AA59" s="7"/>
      <c r="AC59" s="50">
        <f>IF(D59=TRUE,20,0)</f>
        <v>0</v>
      </c>
      <c r="AD59" s="50"/>
      <c r="AE59" s="199">
        <f>IF(D59=TRUE,1,0)</f>
        <v>0</v>
      </c>
      <c r="AF59" s="199"/>
    </row>
    <row r="60" spans="2:36" ht="12.75" customHeight="1" x14ac:dyDescent="0.25">
      <c r="B60" s="67"/>
      <c r="C60" s="37"/>
      <c r="D60" s="68" t="b">
        <v>0</v>
      </c>
      <c r="E60" s="11" t="s">
        <v>203</v>
      </c>
      <c r="F60" s="11"/>
      <c r="G60" s="11"/>
      <c r="H60" s="11"/>
      <c r="I60" s="11"/>
      <c r="J60" s="11"/>
      <c r="K60" s="11"/>
      <c r="L60" s="36"/>
      <c r="M60" s="69"/>
      <c r="N60" s="69"/>
      <c r="O60" s="69"/>
      <c r="P60" s="11"/>
      <c r="Q60" s="11"/>
      <c r="R60" s="11"/>
      <c r="S60" s="69"/>
      <c r="T60" s="69"/>
      <c r="U60" s="69"/>
      <c r="V60" s="69"/>
      <c r="W60" s="11"/>
      <c r="X60" s="41"/>
      <c r="Y60" s="40"/>
      <c r="Z60" s="40"/>
      <c r="AA60" s="7"/>
      <c r="AC60" s="50">
        <f>IF(D60=TRUE,10,0)</f>
        <v>0</v>
      </c>
      <c r="AD60" s="50"/>
      <c r="AE60" s="199">
        <f>IF(D60=TRUE,1,0)</f>
        <v>0</v>
      </c>
      <c r="AF60" s="199"/>
    </row>
    <row r="61" spans="2:36" ht="3.75" customHeight="1" x14ac:dyDescent="0.25">
      <c r="B61" s="7"/>
      <c r="C61" s="146"/>
      <c r="D61" s="147"/>
      <c r="E61" s="147"/>
      <c r="F61" s="147"/>
      <c r="G61" s="147"/>
      <c r="H61" s="147"/>
      <c r="I61" s="147"/>
      <c r="J61" s="147"/>
      <c r="K61" s="147"/>
      <c r="L61" s="147"/>
      <c r="M61" s="147"/>
      <c r="N61" s="147"/>
      <c r="O61" s="147"/>
      <c r="P61" s="147"/>
      <c r="Q61" s="147"/>
      <c r="R61" s="147"/>
      <c r="S61" s="147"/>
      <c r="T61" s="147"/>
      <c r="U61" s="147"/>
      <c r="V61" s="147"/>
      <c r="W61" s="147"/>
      <c r="X61" s="148"/>
      <c r="Y61" s="149"/>
      <c r="Z61" s="149"/>
      <c r="AA61" s="7"/>
      <c r="AC61" s="64">
        <f>SUM(AC58:AC60)</f>
        <v>0</v>
      </c>
      <c r="AD61" s="64"/>
      <c r="AE61" s="201">
        <f>SUM(AE58:AE60)</f>
        <v>0</v>
      </c>
      <c r="AF61" s="199"/>
    </row>
    <row r="62" spans="2:36" ht="6" customHeight="1" x14ac:dyDescent="0.25">
      <c r="B62" s="7"/>
      <c r="C62" s="36"/>
      <c r="D62" s="11"/>
      <c r="E62" s="11"/>
      <c r="F62" s="11"/>
      <c r="G62" s="11"/>
      <c r="H62" s="11"/>
      <c r="I62" s="11"/>
      <c r="J62" s="11"/>
      <c r="K62" s="11"/>
      <c r="L62" s="11"/>
      <c r="M62" s="11"/>
      <c r="N62" s="11"/>
      <c r="O62" s="11"/>
      <c r="P62" s="11"/>
      <c r="Q62" s="11"/>
      <c r="R62" s="11"/>
      <c r="S62" s="11"/>
      <c r="T62" s="11"/>
      <c r="U62" s="11"/>
      <c r="V62" s="11"/>
      <c r="W62" s="11"/>
      <c r="X62" s="11"/>
      <c r="Y62" s="70"/>
      <c r="Z62" s="70"/>
      <c r="AA62" s="7"/>
      <c r="AC62" s="64"/>
      <c r="AD62" s="64"/>
      <c r="AE62" s="201"/>
      <c r="AF62" s="199"/>
    </row>
    <row r="63" spans="2:36" ht="12.75" customHeight="1" x14ac:dyDescent="0.25">
      <c r="B63" s="7"/>
      <c r="C63" s="112"/>
      <c r="D63" s="113" t="s">
        <v>31</v>
      </c>
      <c r="E63" s="114"/>
      <c r="F63" s="114"/>
      <c r="G63" s="114"/>
      <c r="H63" s="114"/>
      <c r="I63" s="114"/>
      <c r="J63" s="114"/>
      <c r="K63" s="114"/>
      <c r="L63" s="114"/>
      <c r="M63" s="114"/>
      <c r="N63" s="114"/>
      <c r="O63" s="114"/>
      <c r="P63" s="313" t="str">
        <f>IF(AE70&gt;1,"ERROR:  Select only one.","")</f>
        <v/>
      </c>
      <c r="Q63" s="313"/>
      <c r="R63" s="313"/>
      <c r="S63" s="313"/>
      <c r="T63" s="313"/>
      <c r="U63" s="313"/>
      <c r="V63" s="313"/>
      <c r="W63" s="313"/>
      <c r="X63" s="115"/>
      <c r="Y63" s="116">
        <v>25</v>
      </c>
      <c r="Z63" s="117">
        <f>IF(P63="",AC70,0)</f>
        <v>0</v>
      </c>
      <c r="AA63" s="7"/>
      <c r="AC63" s="50"/>
      <c r="AD63" s="50"/>
      <c r="AE63" s="199"/>
      <c r="AF63" s="199"/>
      <c r="AI63" s="24"/>
    </row>
    <row r="64" spans="2:36" ht="12.75" customHeight="1" x14ac:dyDescent="0.25">
      <c r="B64" s="7"/>
      <c r="C64" s="25"/>
      <c r="D64" s="157" t="s">
        <v>32</v>
      </c>
      <c r="E64" s="71"/>
      <c r="F64" s="71"/>
      <c r="G64" s="71"/>
      <c r="H64" s="71"/>
      <c r="I64" s="71"/>
      <c r="J64" s="71"/>
      <c r="K64" s="71"/>
      <c r="L64" s="71"/>
      <c r="M64" s="71"/>
      <c r="N64" s="71"/>
      <c r="O64" s="71"/>
      <c r="P64" s="72"/>
      <c r="Q64" s="72"/>
      <c r="R64" s="72"/>
      <c r="S64" s="72"/>
      <c r="T64" s="72"/>
      <c r="U64" s="72"/>
      <c r="V64" s="72"/>
      <c r="W64" s="72"/>
      <c r="X64" s="33"/>
      <c r="Y64" s="27"/>
      <c r="Z64" s="28"/>
      <c r="AA64" s="7"/>
      <c r="AC64" s="50"/>
      <c r="AD64" s="50"/>
      <c r="AE64" s="199"/>
      <c r="AF64" s="199"/>
      <c r="AI64" s="24"/>
    </row>
    <row r="65" spans="2:35" ht="6" customHeight="1" x14ac:dyDescent="0.25">
      <c r="B65" s="7"/>
      <c r="C65" s="25"/>
      <c r="D65" s="32"/>
      <c r="E65" s="71"/>
      <c r="F65" s="71"/>
      <c r="G65" s="71"/>
      <c r="H65" s="71"/>
      <c r="I65" s="71"/>
      <c r="J65" s="71"/>
      <c r="K65" s="71"/>
      <c r="L65" s="71"/>
      <c r="M65" s="71"/>
      <c r="N65" s="71"/>
      <c r="O65" s="71"/>
      <c r="P65" s="72"/>
      <c r="Q65" s="72"/>
      <c r="R65" s="72"/>
      <c r="S65" s="72"/>
      <c r="T65" s="72"/>
      <c r="U65" s="72"/>
      <c r="V65" s="72"/>
      <c r="W65" s="72"/>
      <c r="X65" s="33"/>
      <c r="Y65" s="27"/>
      <c r="Z65" s="28"/>
      <c r="AA65" s="7"/>
      <c r="AC65" s="50"/>
      <c r="AD65" s="50"/>
      <c r="AE65" s="199"/>
      <c r="AF65" s="199"/>
      <c r="AI65" s="24"/>
    </row>
    <row r="66" spans="2:35" ht="12.75" customHeight="1" x14ac:dyDescent="0.25">
      <c r="B66" s="7"/>
      <c r="C66" s="37"/>
      <c r="D66" s="38" t="b">
        <v>0</v>
      </c>
      <c r="E66" s="73" t="s">
        <v>33</v>
      </c>
      <c r="F66" s="73"/>
      <c r="G66" s="36"/>
      <c r="H66" s="36"/>
      <c r="I66" s="36"/>
      <c r="J66" s="36"/>
      <c r="K66" s="36"/>
      <c r="L66" s="34"/>
      <c r="M66" s="34"/>
      <c r="N66" s="34"/>
      <c r="O66" s="34"/>
      <c r="P66" s="74"/>
      <c r="Q66" s="74"/>
      <c r="R66" s="74"/>
      <c r="S66" s="72"/>
      <c r="T66" s="75"/>
      <c r="U66" s="75"/>
      <c r="V66" s="75"/>
      <c r="W66" s="75"/>
      <c r="X66" s="76"/>
      <c r="Y66" s="39"/>
      <c r="Z66" s="39"/>
      <c r="AA66" s="7"/>
      <c r="AC66" s="50">
        <f>IF(D66=TRUE,25,0)</f>
        <v>0</v>
      </c>
      <c r="AD66" s="50"/>
      <c r="AE66" s="199">
        <f>IF(D66=TRUE,1,0)</f>
        <v>0</v>
      </c>
      <c r="AF66" s="199"/>
    </row>
    <row r="67" spans="2:35" ht="12.75" customHeight="1" x14ac:dyDescent="0.25">
      <c r="B67" s="7"/>
      <c r="C67" s="37"/>
      <c r="D67" s="38" t="b">
        <v>0</v>
      </c>
      <c r="E67" s="36" t="s">
        <v>34</v>
      </c>
      <c r="F67" s="36"/>
      <c r="G67" s="36"/>
      <c r="H67" s="36"/>
      <c r="I67" s="36"/>
      <c r="J67" s="36"/>
      <c r="K67" s="36"/>
      <c r="L67" s="34"/>
      <c r="M67" s="34"/>
      <c r="N67" s="34"/>
      <c r="O67" s="34"/>
      <c r="P67" s="74"/>
      <c r="Q67" s="74"/>
      <c r="R67" s="74"/>
      <c r="S67" s="72"/>
      <c r="T67" s="75"/>
      <c r="U67" s="75"/>
      <c r="V67" s="75"/>
      <c r="W67" s="75"/>
      <c r="X67" s="76"/>
      <c r="Y67" s="39"/>
      <c r="Z67" s="39"/>
      <c r="AA67" s="7"/>
      <c r="AC67" s="50">
        <f>IF(D67=TRUE,15,0)</f>
        <v>0</v>
      </c>
      <c r="AD67" s="50"/>
      <c r="AE67" s="199">
        <f>IF(D67=TRUE,1,0)</f>
        <v>0</v>
      </c>
      <c r="AF67" s="199"/>
    </row>
    <row r="68" spans="2:35" ht="12.75" customHeight="1" x14ac:dyDescent="0.25">
      <c r="B68" s="7"/>
      <c r="C68" s="37"/>
      <c r="D68" s="38" t="b">
        <v>0</v>
      </c>
      <c r="E68" s="36" t="s">
        <v>35</v>
      </c>
      <c r="F68" s="36"/>
      <c r="G68" s="36"/>
      <c r="H68" s="36"/>
      <c r="I68" s="36"/>
      <c r="J68" s="36"/>
      <c r="K68" s="36"/>
      <c r="L68" s="34"/>
      <c r="M68" s="34"/>
      <c r="N68" s="34"/>
      <c r="O68" s="34"/>
      <c r="P68" s="74"/>
      <c r="Q68" s="74"/>
      <c r="R68" s="74"/>
      <c r="S68" s="72"/>
      <c r="T68" s="75"/>
      <c r="U68" s="75"/>
      <c r="V68" s="75"/>
      <c r="W68" s="75"/>
      <c r="X68" s="76"/>
      <c r="Y68" s="39"/>
      <c r="Z68" s="39"/>
      <c r="AA68" s="7"/>
      <c r="AC68" s="50">
        <f>IF(D68=TRUE,10,0)</f>
        <v>0</v>
      </c>
      <c r="AD68" s="50"/>
      <c r="AE68" s="199">
        <f>IF(D68=TRUE,1,0)</f>
        <v>0</v>
      </c>
      <c r="AF68" s="199"/>
    </row>
    <row r="69" spans="2:35" ht="12.75" customHeight="1" x14ac:dyDescent="0.25">
      <c r="B69" s="7"/>
      <c r="C69" s="37"/>
      <c r="D69" s="38" t="b">
        <v>0</v>
      </c>
      <c r="E69" s="314" t="s">
        <v>36</v>
      </c>
      <c r="F69" s="314"/>
      <c r="G69" s="314"/>
      <c r="H69" s="314"/>
      <c r="I69" s="314"/>
      <c r="J69" s="314"/>
      <c r="K69" s="314"/>
      <c r="L69" s="314"/>
      <c r="M69" s="314"/>
      <c r="N69" s="314"/>
      <c r="O69" s="314"/>
      <c r="P69" s="314"/>
      <c r="Q69" s="314"/>
      <c r="R69" s="314"/>
      <c r="S69" s="314"/>
      <c r="T69" s="314"/>
      <c r="U69" s="314"/>
      <c r="V69" s="314"/>
      <c r="W69" s="314"/>
      <c r="X69" s="77"/>
      <c r="Y69" s="39"/>
      <c r="Z69" s="39"/>
      <c r="AA69" s="7"/>
      <c r="AC69" s="50">
        <f>IF(D69=TRUE,0,0)</f>
        <v>0</v>
      </c>
      <c r="AD69" s="50"/>
      <c r="AE69" s="199">
        <f>IF(D69=TRUE,1,0)</f>
        <v>0</v>
      </c>
      <c r="AF69" s="199"/>
    </row>
    <row r="70" spans="2:35" ht="6" customHeight="1" x14ac:dyDescent="0.25">
      <c r="B70" s="7"/>
      <c r="C70" s="37"/>
      <c r="D70" s="11"/>
      <c r="E70" s="11"/>
      <c r="F70" s="11"/>
      <c r="G70" s="11"/>
      <c r="H70" s="11"/>
      <c r="I70" s="11"/>
      <c r="J70" s="11"/>
      <c r="K70" s="11"/>
      <c r="L70" s="11"/>
      <c r="M70" s="11"/>
      <c r="N70" s="11"/>
      <c r="O70" s="11"/>
      <c r="P70" s="11"/>
      <c r="Q70" s="11"/>
      <c r="R70" s="11"/>
      <c r="S70" s="11"/>
      <c r="T70" s="11"/>
      <c r="U70" s="11"/>
      <c r="V70" s="11"/>
      <c r="W70" s="11"/>
      <c r="X70" s="41"/>
      <c r="Y70" s="40"/>
      <c r="Z70" s="40"/>
      <c r="AA70" s="7"/>
      <c r="AC70" s="64">
        <f>SUM(AC66:AC69)</f>
        <v>0</v>
      </c>
      <c r="AD70" s="64"/>
      <c r="AE70" s="201">
        <f>SUM(AE66:AE69)</f>
        <v>0</v>
      </c>
      <c r="AF70" s="199"/>
    </row>
    <row r="71" spans="2:35" ht="12.75" customHeight="1" x14ac:dyDescent="0.25">
      <c r="B71" s="7"/>
      <c r="C71" s="42"/>
      <c r="D71" s="19" t="s">
        <v>37</v>
      </c>
      <c r="E71" s="19"/>
      <c r="F71" s="19"/>
      <c r="G71" s="19"/>
      <c r="H71" s="19"/>
      <c r="I71" s="19"/>
      <c r="J71" s="19"/>
      <c r="K71" s="19"/>
      <c r="L71" s="20"/>
      <c r="M71" s="19"/>
      <c r="N71" s="19"/>
      <c r="O71" s="19"/>
      <c r="P71" s="19"/>
      <c r="Q71" s="19"/>
      <c r="R71" s="19"/>
      <c r="S71" s="19"/>
      <c r="T71" s="19"/>
      <c r="U71" s="19"/>
      <c r="V71" s="19"/>
      <c r="W71" s="19"/>
      <c r="X71" s="43"/>
      <c r="Y71" s="22">
        <v>60</v>
      </c>
      <c r="Z71" s="23">
        <f>P82</f>
        <v>0</v>
      </c>
      <c r="AA71" s="7"/>
      <c r="AC71" s="50"/>
      <c r="AD71" s="50"/>
      <c r="AE71" s="199"/>
      <c r="AF71" s="199"/>
    </row>
    <row r="72" spans="2:35" ht="23.25" customHeight="1" x14ac:dyDescent="0.25">
      <c r="B72" s="7"/>
      <c r="C72" s="37"/>
      <c r="D72" s="306" t="s">
        <v>38</v>
      </c>
      <c r="E72" s="306"/>
      <c r="F72" s="306"/>
      <c r="G72" s="306"/>
      <c r="H72" s="306"/>
      <c r="I72" s="306"/>
      <c r="J72" s="306"/>
      <c r="K72" s="306"/>
      <c r="L72" s="306"/>
      <c r="M72" s="306"/>
      <c r="N72" s="306"/>
      <c r="O72" s="306"/>
      <c r="P72" s="306"/>
      <c r="Q72" s="306"/>
      <c r="R72" s="306"/>
      <c r="S72" s="306"/>
      <c r="T72" s="306"/>
      <c r="U72" s="306"/>
      <c r="V72" s="306"/>
      <c r="W72" s="306"/>
      <c r="X72" s="315"/>
      <c r="Y72" s="40"/>
      <c r="Z72" s="40"/>
      <c r="AA72" s="7"/>
      <c r="AC72" s="50"/>
      <c r="AD72" s="50"/>
      <c r="AE72" s="199"/>
      <c r="AF72" s="199"/>
    </row>
    <row r="73" spans="2:35" ht="7.5" customHeight="1" x14ac:dyDescent="0.25">
      <c r="B73" s="7"/>
      <c r="C73" s="37"/>
      <c r="D73" s="11"/>
      <c r="E73" s="11"/>
      <c r="F73" s="11"/>
      <c r="G73" s="11"/>
      <c r="H73" s="11"/>
      <c r="I73" s="11"/>
      <c r="J73" s="11"/>
      <c r="K73" s="11"/>
      <c r="L73" s="11"/>
      <c r="M73" s="11"/>
      <c r="N73" s="11"/>
      <c r="O73" s="11"/>
      <c r="P73" s="11"/>
      <c r="Q73" s="11"/>
      <c r="R73" s="11"/>
      <c r="S73" s="11"/>
      <c r="T73" s="11"/>
      <c r="U73" s="11"/>
      <c r="V73" s="11"/>
      <c r="W73" s="11"/>
      <c r="X73" s="41"/>
      <c r="Y73" s="40"/>
      <c r="Z73" s="40"/>
      <c r="AA73" s="7"/>
      <c r="AC73" s="50"/>
      <c r="AD73" s="50"/>
      <c r="AE73" s="199"/>
      <c r="AF73" s="199"/>
    </row>
    <row r="74" spans="2:35" ht="12.75" customHeight="1" x14ac:dyDescent="0.25">
      <c r="B74" s="7"/>
      <c r="C74" s="37"/>
      <c r="D74" s="11"/>
      <c r="E74" s="11"/>
      <c r="F74" s="11"/>
      <c r="G74" s="11"/>
      <c r="H74" s="11"/>
      <c r="I74" s="11"/>
      <c r="J74" s="11"/>
      <c r="K74" s="11"/>
      <c r="L74" s="287" t="s">
        <v>751</v>
      </c>
      <c r="M74" s="288"/>
      <c r="N74" s="288"/>
      <c r="O74" s="289"/>
      <c r="P74" s="287" t="s">
        <v>10</v>
      </c>
      <c r="Q74" s="288"/>
      <c r="R74" s="289"/>
      <c r="S74" s="11"/>
      <c r="T74" s="11"/>
      <c r="U74" s="11"/>
      <c r="V74" s="11"/>
      <c r="W74" s="11"/>
      <c r="X74" s="41"/>
      <c r="Y74" s="40"/>
      <c r="Z74" s="40"/>
      <c r="AA74" s="7"/>
      <c r="AC74" s="50"/>
      <c r="AD74" s="50"/>
      <c r="AE74" s="199"/>
      <c r="AF74" s="199"/>
    </row>
    <row r="75" spans="2:35" ht="12.75" customHeight="1" x14ac:dyDescent="0.25">
      <c r="B75" s="7"/>
      <c r="C75" s="37"/>
      <c r="D75" s="11"/>
      <c r="E75" s="11"/>
      <c r="F75" s="11"/>
      <c r="G75" s="11"/>
      <c r="H75" s="11"/>
      <c r="I75" s="11"/>
      <c r="J75" s="11"/>
      <c r="K75" s="11"/>
      <c r="L75" s="290" t="s">
        <v>752</v>
      </c>
      <c r="M75" s="291"/>
      <c r="N75" s="291"/>
      <c r="O75" s="292"/>
      <c r="P75" s="255" t="s">
        <v>754</v>
      </c>
      <c r="Q75" s="256"/>
      <c r="R75" s="257"/>
      <c r="S75" s="11"/>
      <c r="T75" s="11"/>
      <c r="U75" s="11"/>
      <c r="V75" s="11"/>
      <c r="W75" s="11"/>
      <c r="X75" s="41"/>
      <c r="Y75" s="40"/>
      <c r="Z75" s="40"/>
      <c r="AA75" s="7"/>
      <c r="AC75" s="50"/>
      <c r="AD75" s="50"/>
      <c r="AE75" s="199"/>
      <c r="AF75" s="199"/>
    </row>
    <row r="76" spans="2:35" ht="12.75" customHeight="1" x14ac:dyDescent="0.25">
      <c r="B76" s="7"/>
      <c r="C76" s="37"/>
      <c r="D76" s="11"/>
      <c r="E76" s="11"/>
      <c r="F76" s="11"/>
      <c r="G76" s="11"/>
      <c r="H76" s="11"/>
      <c r="I76" s="11"/>
      <c r="J76" s="11"/>
      <c r="K76" s="11"/>
      <c r="L76" s="252" t="s">
        <v>753</v>
      </c>
      <c r="M76" s="253"/>
      <c r="N76" s="253"/>
      <c r="O76" s="254"/>
      <c r="P76" s="255" t="s">
        <v>755</v>
      </c>
      <c r="Q76" s="256"/>
      <c r="R76" s="257"/>
      <c r="S76" s="11"/>
      <c r="T76" s="11"/>
      <c r="U76" s="11"/>
      <c r="V76" s="11"/>
      <c r="W76" s="11"/>
      <c r="X76" s="41"/>
      <c r="Y76" s="40"/>
      <c r="Z76" s="40"/>
      <c r="AA76" s="7"/>
      <c r="AC76" s="50"/>
      <c r="AD76" s="50"/>
      <c r="AE76" s="199"/>
      <c r="AF76" s="199"/>
    </row>
    <row r="77" spans="2:35" ht="12.75" customHeight="1" x14ac:dyDescent="0.25">
      <c r="B77" s="7"/>
      <c r="C77" s="37"/>
      <c r="D77" s="11"/>
      <c r="E77" s="11"/>
      <c r="F77" s="11"/>
      <c r="G77" s="11"/>
      <c r="H77" s="11"/>
      <c r="I77" s="11"/>
      <c r="J77" s="11"/>
      <c r="K77" s="11"/>
      <c r="L77" s="252" t="s">
        <v>758</v>
      </c>
      <c r="M77" s="253"/>
      <c r="N77" s="253"/>
      <c r="O77" s="254"/>
      <c r="P77" s="255" t="s">
        <v>756</v>
      </c>
      <c r="Q77" s="256"/>
      <c r="R77" s="257"/>
      <c r="S77" s="11"/>
      <c r="T77" s="11"/>
      <c r="U77" s="11"/>
      <c r="V77" s="11"/>
      <c r="W77" s="11"/>
      <c r="X77" s="41"/>
      <c r="Y77" s="40"/>
      <c r="Z77" s="40"/>
      <c r="AA77" s="7"/>
      <c r="AC77" s="50"/>
      <c r="AD77" s="50"/>
      <c r="AE77" s="199"/>
      <c r="AF77" s="199"/>
    </row>
    <row r="78" spans="2:35" ht="12.75" customHeight="1" x14ac:dyDescent="0.25">
      <c r="B78" s="7"/>
      <c r="C78" s="37"/>
      <c r="D78" s="11"/>
      <c r="E78" s="11"/>
      <c r="F78" s="11"/>
      <c r="G78" s="11"/>
      <c r="H78" s="11"/>
      <c r="I78" s="11"/>
      <c r="J78" s="11"/>
      <c r="K78" s="11"/>
      <c r="L78" s="252" t="s">
        <v>759</v>
      </c>
      <c r="M78" s="253"/>
      <c r="N78" s="253"/>
      <c r="O78" s="254"/>
      <c r="P78" s="255" t="s">
        <v>14</v>
      </c>
      <c r="Q78" s="256"/>
      <c r="R78" s="257"/>
      <c r="S78" s="11"/>
      <c r="T78" s="11"/>
      <c r="U78" s="11"/>
      <c r="V78" s="11"/>
      <c r="W78" s="11"/>
      <c r="X78" s="41"/>
      <c r="Y78" s="40"/>
      <c r="Z78" s="40"/>
      <c r="AA78" s="7"/>
      <c r="AC78" s="50"/>
      <c r="AD78" s="50"/>
      <c r="AE78" s="199"/>
      <c r="AF78" s="199"/>
    </row>
    <row r="79" spans="2:35" ht="12.75" customHeight="1" x14ac:dyDescent="0.25">
      <c r="B79" s="7"/>
      <c r="C79" s="37"/>
      <c r="D79" s="11"/>
      <c r="E79" s="11"/>
      <c r="F79" s="11"/>
      <c r="G79" s="11"/>
      <c r="H79" s="11"/>
      <c r="I79" s="11"/>
      <c r="J79" s="11"/>
      <c r="K79" s="11"/>
      <c r="L79" s="252" t="s">
        <v>760</v>
      </c>
      <c r="M79" s="253"/>
      <c r="N79" s="253"/>
      <c r="O79" s="254"/>
      <c r="P79" s="255" t="s">
        <v>757</v>
      </c>
      <c r="Q79" s="256"/>
      <c r="R79" s="257"/>
      <c r="S79" s="11"/>
      <c r="T79" s="11"/>
      <c r="U79" s="11"/>
      <c r="V79" s="11"/>
      <c r="W79" s="11"/>
      <c r="X79" s="41"/>
      <c r="Y79" s="40"/>
      <c r="Z79" s="40"/>
      <c r="AA79" s="7"/>
      <c r="AC79" s="50"/>
      <c r="AD79" s="50"/>
      <c r="AE79" s="199"/>
      <c r="AF79" s="199"/>
    </row>
    <row r="80" spans="2:35" ht="12.75" customHeight="1" x14ac:dyDescent="0.25">
      <c r="B80" s="7"/>
      <c r="C80" s="37"/>
      <c r="D80" s="11"/>
      <c r="E80" s="11"/>
      <c r="F80" s="11"/>
      <c r="G80" s="11"/>
      <c r="H80" s="11"/>
      <c r="I80" s="11"/>
      <c r="J80" s="11"/>
      <c r="K80" s="11"/>
      <c r="L80" s="11"/>
      <c r="M80" s="11"/>
      <c r="N80" s="11"/>
      <c r="O80" s="11"/>
      <c r="P80" s="11"/>
      <c r="Q80" s="11"/>
      <c r="R80" s="11"/>
      <c r="S80" s="11"/>
      <c r="T80" s="11"/>
      <c r="U80" s="11"/>
      <c r="V80" s="11"/>
      <c r="W80" s="11"/>
      <c r="X80" s="41"/>
      <c r="Y80" s="40"/>
      <c r="Z80" s="40"/>
      <c r="AA80" s="7"/>
      <c r="AC80" s="50"/>
      <c r="AD80" s="50"/>
      <c r="AE80" s="199"/>
      <c r="AF80" s="199"/>
    </row>
    <row r="81" spans="2:35" ht="12.75" customHeight="1" x14ac:dyDescent="0.25">
      <c r="B81" s="7"/>
      <c r="C81" s="37"/>
      <c r="D81" s="11"/>
      <c r="E81" s="246" t="s">
        <v>761</v>
      </c>
      <c r="F81" s="247"/>
      <c r="G81" s="247"/>
      <c r="H81" s="247"/>
      <c r="I81" s="247"/>
      <c r="J81" s="248"/>
      <c r="K81" s="246" t="s">
        <v>762</v>
      </c>
      <c r="L81" s="248"/>
      <c r="M81" s="246" t="s">
        <v>749</v>
      </c>
      <c r="N81" s="247"/>
      <c r="O81" s="248"/>
      <c r="P81" s="246" t="s">
        <v>10</v>
      </c>
      <c r="Q81" s="247"/>
      <c r="R81" s="248"/>
      <c r="S81" s="11"/>
      <c r="T81" s="11"/>
      <c r="U81" s="11"/>
      <c r="V81" s="11"/>
      <c r="W81" s="11"/>
      <c r="X81" s="41"/>
      <c r="Y81" s="40"/>
      <c r="Z81" s="40"/>
      <c r="AA81" s="7"/>
      <c r="AC81" s="50"/>
      <c r="AD81" s="50"/>
      <c r="AE81" s="199"/>
      <c r="AF81" s="199"/>
    </row>
    <row r="82" spans="2:35" ht="12.75" customHeight="1" x14ac:dyDescent="0.25">
      <c r="B82" s="7"/>
      <c r="C82" s="37"/>
      <c r="D82" s="11"/>
      <c r="E82" s="245">
        <v>1</v>
      </c>
      <c r="F82" s="240"/>
      <c r="G82" s="240"/>
      <c r="H82" s="240"/>
      <c r="I82" s="240"/>
      <c r="J82" s="240"/>
      <c r="K82" s="249">
        <f>VLOOKUP($E$82,Factors!$W$6:$AA$152,3)</f>
        <v>0</v>
      </c>
      <c r="L82" s="251"/>
      <c r="M82" s="249">
        <f>VLOOKUP($E$82,Factors!$W$6:$AA$152,4)</f>
        <v>0</v>
      </c>
      <c r="N82" s="250"/>
      <c r="O82" s="251"/>
      <c r="P82" s="249">
        <f>VLOOKUP($E$82,Factors!$W$6:$AA$152,5)</f>
        <v>0</v>
      </c>
      <c r="Q82" s="250"/>
      <c r="R82" s="251"/>
      <c r="S82" s="11"/>
      <c r="T82" s="11"/>
      <c r="U82" s="11"/>
      <c r="V82" s="11"/>
      <c r="W82" s="11"/>
      <c r="X82" s="41"/>
      <c r="Y82" s="40"/>
      <c r="Z82" s="40"/>
      <c r="AA82" s="7"/>
      <c r="AC82" s="50"/>
      <c r="AD82" s="50"/>
      <c r="AE82" s="199"/>
      <c r="AF82" s="199"/>
    </row>
    <row r="83" spans="2:35" ht="6" customHeight="1" x14ac:dyDescent="0.25">
      <c r="B83" s="7"/>
      <c r="C83" s="37"/>
      <c r="D83" s="11"/>
      <c r="E83" s="11"/>
      <c r="F83" s="11"/>
      <c r="G83" s="11"/>
      <c r="H83" s="11"/>
      <c r="I83" s="11"/>
      <c r="J83" s="11"/>
      <c r="K83" s="11"/>
      <c r="L83" s="11"/>
      <c r="M83" s="11"/>
      <c r="N83" s="11"/>
      <c r="O83" s="11"/>
      <c r="P83" s="11"/>
      <c r="Q83" s="11"/>
      <c r="R83" s="11"/>
      <c r="S83" s="11"/>
      <c r="T83" s="11"/>
      <c r="U83" s="11"/>
      <c r="V83" s="11"/>
      <c r="W83" s="11"/>
      <c r="X83" s="41"/>
      <c r="Y83" s="40"/>
      <c r="Z83" s="40"/>
      <c r="AA83" s="7"/>
      <c r="AC83" s="50"/>
      <c r="AD83" s="50"/>
      <c r="AE83" s="199"/>
      <c r="AF83" s="199"/>
    </row>
    <row r="84" spans="2:35" ht="12.75" customHeight="1" x14ac:dyDescent="0.25">
      <c r="B84" s="7"/>
      <c r="C84" s="42"/>
      <c r="D84" s="19" t="s">
        <v>39</v>
      </c>
      <c r="E84" s="79"/>
      <c r="F84" s="79"/>
      <c r="G84" s="79"/>
      <c r="H84" s="79"/>
      <c r="I84" s="79"/>
      <c r="J84" s="79"/>
      <c r="K84" s="79"/>
      <c r="L84" s="79"/>
      <c r="M84" s="79"/>
      <c r="N84" s="79"/>
      <c r="O84" s="79"/>
      <c r="P84" s="79"/>
      <c r="Q84" s="79"/>
      <c r="R84" s="79"/>
      <c r="S84" s="79"/>
      <c r="T84" s="79"/>
      <c r="U84" s="79"/>
      <c r="V84" s="79"/>
      <c r="W84" s="79"/>
      <c r="X84" s="80"/>
      <c r="Y84" s="22">
        <v>22</v>
      </c>
      <c r="Z84" s="81">
        <f>AG94</f>
        <v>0</v>
      </c>
      <c r="AA84" s="7"/>
      <c r="AC84" s="50"/>
      <c r="AD84" s="50"/>
      <c r="AE84" s="199"/>
      <c r="AF84" s="199"/>
    </row>
    <row r="85" spans="2:35" ht="21.75" customHeight="1" x14ac:dyDescent="0.25">
      <c r="B85" s="7"/>
      <c r="C85" s="25"/>
      <c r="D85" s="306" t="s">
        <v>40</v>
      </c>
      <c r="E85" s="306"/>
      <c r="F85" s="306"/>
      <c r="G85" s="306"/>
      <c r="H85" s="306"/>
      <c r="I85" s="306"/>
      <c r="J85" s="306"/>
      <c r="K85" s="306"/>
      <c r="L85" s="306"/>
      <c r="M85" s="306"/>
      <c r="N85" s="306"/>
      <c r="O85" s="306"/>
      <c r="P85" s="306"/>
      <c r="Q85" s="306"/>
      <c r="R85" s="306"/>
      <c r="S85" s="306"/>
      <c r="T85" s="306"/>
      <c r="U85" s="306"/>
      <c r="V85" s="306"/>
      <c r="W85" s="306"/>
      <c r="X85" s="82"/>
      <c r="Y85" s="27"/>
      <c r="Z85" s="83"/>
      <c r="AA85" s="7"/>
      <c r="AC85" s="50"/>
      <c r="AD85" s="50"/>
      <c r="AE85" s="199"/>
      <c r="AF85" s="199"/>
    </row>
    <row r="86" spans="2:35" ht="7.5" customHeight="1" x14ac:dyDescent="0.25">
      <c r="B86" s="7"/>
      <c r="C86" s="25"/>
      <c r="D86" s="84"/>
      <c r="E86" s="84"/>
      <c r="F86" s="84"/>
      <c r="G86" s="84"/>
      <c r="H86" s="84"/>
      <c r="I86" s="84"/>
      <c r="J86" s="84"/>
      <c r="K86" s="84"/>
      <c r="L86" s="84"/>
      <c r="M86" s="84"/>
      <c r="N86" s="84"/>
      <c r="O86" s="84"/>
      <c r="P86" s="84"/>
      <c r="Q86" s="84"/>
      <c r="R86" s="84"/>
      <c r="S86" s="84"/>
      <c r="T86" s="84"/>
      <c r="U86" s="84"/>
      <c r="V86" s="84"/>
      <c r="W86" s="84"/>
      <c r="X86" s="82"/>
      <c r="Y86" s="27"/>
      <c r="Z86" s="83"/>
      <c r="AA86" s="7"/>
      <c r="AC86" s="50"/>
      <c r="AD86" s="50"/>
      <c r="AE86" s="199"/>
      <c r="AF86" s="199"/>
    </row>
    <row r="87" spans="2:35" ht="12.75" customHeight="1" x14ac:dyDescent="0.25">
      <c r="B87" s="7"/>
      <c r="C87" s="25"/>
      <c r="D87" s="118" t="s">
        <v>41</v>
      </c>
      <c r="E87" s="119"/>
      <c r="F87" s="120"/>
      <c r="G87" s="86" t="str">
        <f>IF(AG93&gt;1,"ERROR:  Select only one.","")</f>
        <v/>
      </c>
      <c r="H87" s="120"/>
      <c r="I87" s="120"/>
      <c r="J87" s="120"/>
      <c r="K87" s="120"/>
      <c r="L87" s="118" t="s">
        <v>42</v>
      </c>
      <c r="M87" s="120"/>
      <c r="N87" s="86" t="str">
        <f>IF(AH93&gt;1,"ERROR:  Select only one.","")</f>
        <v/>
      </c>
      <c r="O87" s="120"/>
      <c r="P87" s="34"/>
      <c r="Q87" s="118" t="s">
        <v>43</v>
      </c>
      <c r="R87" s="34"/>
      <c r="S87" s="34"/>
      <c r="T87" s="120"/>
      <c r="U87" s="84"/>
      <c r="V87" s="84"/>
      <c r="W87" s="86" t="str">
        <f>IF(AI93&gt;1,"ERROR:  Select only one.","")</f>
        <v/>
      </c>
      <c r="X87" s="82"/>
      <c r="Y87" s="27"/>
      <c r="Z87" s="83"/>
      <c r="AA87" s="7"/>
      <c r="AC87" s="50"/>
      <c r="AD87" s="50"/>
      <c r="AE87" s="199"/>
      <c r="AF87" s="199"/>
    </row>
    <row r="88" spans="2:35" ht="12.75" customHeight="1" x14ac:dyDescent="0.25">
      <c r="B88" s="7"/>
      <c r="C88" s="25"/>
      <c r="D88" s="150" t="b">
        <v>0</v>
      </c>
      <c r="E88" s="85" t="s">
        <v>763</v>
      </c>
      <c r="F88" s="34"/>
      <c r="G88" s="84"/>
      <c r="H88" s="84"/>
      <c r="I88" s="84"/>
      <c r="J88" s="84"/>
      <c r="K88" s="150" t="b">
        <v>0</v>
      </c>
      <c r="L88" s="85" t="s">
        <v>44</v>
      </c>
      <c r="M88" s="34"/>
      <c r="N88" s="84"/>
      <c r="O88" s="84"/>
      <c r="P88" s="84"/>
      <c r="Q88" s="84"/>
      <c r="R88" s="84"/>
      <c r="S88" s="85" t="s">
        <v>45</v>
      </c>
      <c r="T88" s="34"/>
      <c r="U88" s="34"/>
      <c r="V88" s="34"/>
      <c r="W88" s="84"/>
      <c r="X88" s="82"/>
      <c r="Y88" s="151" t="b">
        <v>0</v>
      </c>
      <c r="Z88" s="83"/>
      <c r="AA88" s="7"/>
      <c r="AC88" s="50">
        <f>IF(D88=TRUE,6,0)</f>
        <v>0</v>
      </c>
      <c r="AD88" s="50"/>
      <c r="AE88" s="199">
        <f>IF(K88=TRUE,10,0)</f>
        <v>0</v>
      </c>
      <c r="AF88" s="199">
        <f>IF(Y88=TRUE,6,0)</f>
        <v>0</v>
      </c>
      <c r="AG88" s="87">
        <f>IF(D88=TRUE,1,0)</f>
        <v>0</v>
      </c>
      <c r="AH88" s="88">
        <f>IF(K88=TRUE,1,0)</f>
        <v>0</v>
      </c>
      <c r="AI88" s="89">
        <f>IF(Y88=TRUE,1,0)</f>
        <v>0</v>
      </c>
    </row>
    <row r="89" spans="2:35" ht="12.75" customHeight="1" x14ac:dyDescent="0.25">
      <c r="B89" s="7"/>
      <c r="C89" s="25"/>
      <c r="D89" s="150" t="b">
        <v>0</v>
      </c>
      <c r="E89" s="85" t="s">
        <v>46</v>
      </c>
      <c r="F89" s="34"/>
      <c r="G89" s="84"/>
      <c r="H89" s="84"/>
      <c r="I89" s="84"/>
      <c r="J89" s="84"/>
      <c r="K89" s="150" t="b">
        <v>0</v>
      </c>
      <c r="L89" s="85" t="s">
        <v>47</v>
      </c>
      <c r="M89" s="34"/>
      <c r="N89" s="84"/>
      <c r="O89" s="84"/>
      <c r="P89" s="84"/>
      <c r="Q89" s="84"/>
      <c r="R89" s="84"/>
      <c r="S89" s="85" t="s">
        <v>48</v>
      </c>
      <c r="T89" s="34"/>
      <c r="U89" s="34"/>
      <c r="V89" s="34"/>
      <c r="W89" s="84"/>
      <c r="X89" s="82"/>
      <c r="Y89" s="151" t="b">
        <v>0</v>
      </c>
      <c r="Z89" s="83"/>
      <c r="AA89" s="7"/>
      <c r="AC89" s="50">
        <f>IF(D89=TRUE,4,0)</f>
        <v>0</v>
      </c>
      <c r="AD89" s="50"/>
      <c r="AE89" s="199">
        <f>IF(K89=TRUE,8,0)</f>
        <v>0</v>
      </c>
      <c r="AF89" s="199">
        <f>IF(Y89=TRUE,4,0)</f>
        <v>0</v>
      </c>
      <c r="AG89" s="87">
        <f>IF(D89=TRUE,1,0)</f>
        <v>0</v>
      </c>
      <c r="AH89" s="88">
        <f>IF(K89=TRUE,1,0)</f>
        <v>0</v>
      </c>
      <c r="AI89" s="89">
        <f t="shared" ref="AI89:AI90" si="9">IF(Y89=TRUE,1,0)</f>
        <v>0</v>
      </c>
    </row>
    <row r="90" spans="2:35" ht="12.75" customHeight="1" x14ac:dyDescent="0.25">
      <c r="B90" s="7"/>
      <c r="C90" s="37"/>
      <c r="D90" s="38" t="b">
        <v>0</v>
      </c>
      <c r="E90" s="85" t="s">
        <v>49</v>
      </c>
      <c r="F90" s="34"/>
      <c r="G90" s="36"/>
      <c r="H90" s="36"/>
      <c r="I90" s="36"/>
      <c r="J90" s="36"/>
      <c r="K90" s="38" t="b">
        <v>0</v>
      </c>
      <c r="L90" s="85" t="s">
        <v>50</v>
      </c>
      <c r="M90" s="34"/>
      <c r="N90" s="36"/>
      <c r="O90" s="36"/>
      <c r="P90" s="36"/>
      <c r="Q90" s="36"/>
      <c r="R90" s="36"/>
      <c r="S90" s="36" t="s">
        <v>51</v>
      </c>
      <c r="T90" s="36"/>
      <c r="U90" s="36"/>
      <c r="V90" s="36"/>
      <c r="W90" s="36"/>
      <c r="X90" s="45"/>
      <c r="Y90" s="152" t="b">
        <v>0</v>
      </c>
      <c r="Z90" s="39"/>
      <c r="AA90" s="7"/>
      <c r="AC90" s="50">
        <f>IF(D90=TRUE,2,0)</f>
        <v>0</v>
      </c>
      <c r="AD90" s="50"/>
      <c r="AE90" s="199">
        <f>IF(K90=TRUE,6,0)</f>
        <v>0</v>
      </c>
      <c r="AF90" s="199">
        <f>IF(Y90=TRUE,2,0)</f>
        <v>0</v>
      </c>
      <c r="AG90" s="87">
        <f>IF(D90=TRUE,1,0)</f>
        <v>0</v>
      </c>
      <c r="AH90" s="88">
        <f>IF(K90=TRUE,1,0)</f>
        <v>0</v>
      </c>
      <c r="AI90" s="89">
        <f t="shared" si="9"/>
        <v>0</v>
      </c>
    </row>
    <row r="91" spans="2:35" ht="12.75" customHeight="1" x14ac:dyDescent="0.25">
      <c r="B91" s="7"/>
      <c r="C91" s="37"/>
      <c r="D91" s="65"/>
      <c r="E91" s="36"/>
      <c r="F91" s="85"/>
      <c r="G91" s="36"/>
      <c r="H91" s="36"/>
      <c r="I91" s="36"/>
      <c r="J91" s="36"/>
      <c r="K91" s="38" t="b">
        <v>0</v>
      </c>
      <c r="L91" s="85" t="s">
        <v>52</v>
      </c>
      <c r="M91" s="36"/>
      <c r="N91" s="36"/>
      <c r="O91" s="36"/>
      <c r="P91" s="36"/>
      <c r="Q91" s="36"/>
      <c r="R91" s="36"/>
      <c r="S91" s="36"/>
      <c r="T91" s="36"/>
      <c r="U91" s="36"/>
      <c r="V91" s="36"/>
      <c r="W91" s="36"/>
      <c r="X91" s="45"/>
      <c r="Y91" s="39"/>
      <c r="Z91" s="39"/>
      <c r="AA91" s="7"/>
      <c r="AC91" s="50"/>
      <c r="AD91" s="50"/>
      <c r="AE91" s="199">
        <f>IF(K91=TRUE,4,0)</f>
        <v>0</v>
      </c>
      <c r="AF91" s="199"/>
      <c r="AG91" s="87"/>
      <c r="AH91" s="88">
        <f>IF(K91=TRUE,1,0)</f>
        <v>0</v>
      </c>
      <c r="AI91" s="89"/>
    </row>
    <row r="92" spans="2:35" ht="12.75" customHeight="1" x14ac:dyDescent="0.25">
      <c r="B92" s="7"/>
      <c r="C92" s="37"/>
      <c r="D92" s="141"/>
      <c r="E92" s="141"/>
      <c r="F92" s="11"/>
      <c r="G92" s="11"/>
      <c r="H92" s="11"/>
      <c r="I92" s="11"/>
      <c r="J92" s="11"/>
      <c r="K92" s="68" t="b">
        <v>0</v>
      </c>
      <c r="L92" s="85" t="s">
        <v>53</v>
      </c>
      <c r="M92" s="90"/>
      <c r="N92" s="90"/>
      <c r="O92" s="90"/>
      <c r="P92" s="11"/>
      <c r="Q92" s="11"/>
      <c r="R92" s="11"/>
      <c r="S92" s="11"/>
      <c r="T92" s="11"/>
      <c r="U92" s="11"/>
      <c r="V92" s="11"/>
      <c r="W92" s="11"/>
      <c r="X92" s="41"/>
      <c r="Y92" s="40"/>
      <c r="Z92" s="40"/>
      <c r="AA92" s="7"/>
      <c r="AC92" s="50"/>
      <c r="AD92" s="50"/>
      <c r="AE92" s="199">
        <f>IF(K92=TRUE,2,0)</f>
        <v>0</v>
      </c>
      <c r="AF92" s="199"/>
      <c r="AG92" s="87"/>
      <c r="AH92" s="88">
        <f>IF(K92=TRUE,1,0)</f>
        <v>0</v>
      </c>
      <c r="AI92" s="89"/>
    </row>
    <row r="93" spans="2:35" ht="6" customHeight="1" x14ac:dyDescent="0.25">
      <c r="B93" s="7"/>
      <c r="C93" s="37"/>
      <c r="D93" s="11"/>
      <c r="E93" s="11"/>
      <c r="F93" s="11"/>
      <c r="G93" s="11"/>
      <c r="H93" s="11"/>
      <c r="I93" s="11"/>
      <c r="J93" s="11"/>
      <c r="K93" s="11"/>
      <c r="L93" s="11"/>
      <c r="M93" s="91"/>
      <c r="N93" s="91"/>
      <c r="O93" s="91"/>
      <c r="P93" s="11"/>
      <c r="Q93" s="11"/>
      <c r="R93" s="11"/>
      <c r="S93" s="11"/>
      <c r="T93" s="11"/>
      <c r="U93" s="11"/>
      <c r="V93" s="11"/>
      <c r="W93" s="11"/>
      <c r="X93" s="41"/>
      <c r="Y93" s="40"/>
      <c r="Z93" s="40"/>
      <c r="AA93" s="7"/>
      <c r="AC93" s="64">
        <f>SUM(AC88:AC92)</f>
        <v>0</v>
      </c>
      <c r="AD93" s="64"/>
      <c r="AE93" s="201">
        <f>SUM(AE88:AE92)</f>
        <v>0</v>
      </c>
      <c r="AF93" s="201">
        <f>SUM(AF88:AF90)</f>
        <v>0</v>
      </c>
      <c r="AG93" s="92">
        <f>SUM(AG88:AG90)</f>
        <v>0</v>
      </c>
      <c r="AH93" s="93">
        <f>SUM(AH88:AH92)</f>
        <v>0</v>
      </c>
      <c r="AI93" s="94">
        <f>SUM(AI88:AI90)</f>
        <v>0</v>
      </c>
    </row>
    <row r="94" spans="2:35" ht="12.75" customHeight="1" x14ac:dyDescent="0.25">
      <c r="B94" s="7"/>
      <c r="C94" s="42"/>
      <c r="D94" s="19" t="s">
        <v>54</v>
      </c>
      <c r="E94" s="79"/>
      <c r="F94" s="79"/>
      <c r="G94" s="79"/>
      <c r="H94" s="79"/>
      <c r="I94" s="79"/>
      <c r="J94" s="79"/>
      <c r="K94" s="79"/>
      <c r="L94" s="79"/>
      <c r="M94" s="79"/>
      <c r="N94" s="79"/>
      <c r="O94" s="79"/>
      <c r="P94" s="79"/>
      <c r="Q94" s="79"/>
      <c r="R94" s="79"/>
      <c r="S94" s="79"/>
      <c r="T94" s="79"/>
      <c r="U94" s="79"/>
      <c r="V94" s="79"/>
      <c r="W94" s="79"/>
      <c r="X94" s="80"/>
      <c r="Y94" s="22">
        <v>10</v>
      </c>
      <c r="Z94" s="81">
        <f>AE102</f>
        <v>0</v>
      </c>
      <c r="AA94" s="7"/>
      <c r="AC94" s="50">
        <f>IF(AG93=1,AC93,0)</f>
        <v>0</v>
      </c>
      <c r="AD94" s="50"/>
      <c r="AE94" s="199">
        <f>IF(AH93=1,AE93,0)</f>
        <v>0</v>
      </c>
      <c r="AF94" s="199">
        <f>IF(AI93=1,AF93,0)</f>
        <v>0</v>
      </c>
      <c r="AG94" s="92">
        <f>AC94+AE94+AF94</f>
        <v>0</v>
      </c>
      <c r="AH94" s="95"/>
      <c r="AI94" s="96"/>
    </row>
    <row r="95" spans="2:35" ht="23.25" customHeight="1" x14ac:dyDescent="0.25">
      <c r="B95" s="7"/>
      <c r="C95" s="97"/>
      <c r="D95" s="306" t="s">
        <v>55</v>
      </c>
      <c r="E95" s="306"/>
      <c r="F95" s="306"/>
      <c r="G95" s="306"/>
      <c r="H95" s="306"/>
      <c r="I95" s="306"/>
      <c r="J95" s="306"/>
      <c r="K95" s="306"/>
      <c r="L95" s="306"/>
      <c r="M95" s="306"/>
      <c r="N95" s="306"/>
      <c r="O95" s="306"/>
      <c r="P95" s="306"/>
      <c r="Q95" s="306"/>
      <c r="R95" s="306"/>
      <c r="S95" s="306"/>
      <c r="T95" s="306"/>
      <c r="U95" s="306"/>
      <c r="V95" s="306"/>
      <c r="W95" s="306"/>
      <c r="X95" s="11"/>
      <c r="Y95" s="40"/>
      <c r="Z95" s="98"/>
      <c r="AA95" s="7"/>
      <c r="AC95" s="50"/>
      <c r="AD95" s="50"/>
      <c r="AE95" s="199"/>
      <c r="AF95" s="199"/>
    </row>
    <row r="96" spans="2:35" ht="8.1" customHeight="1" x14ac:dyDescent="0.25">
      <c r="B96" s="7"/>
      <c r="C96" s="97"/>
      <c r="D96" s="78"/>
      <c r="E96" s="11"/>
      <c r="F96" s="11"/>
      <c r="G96" s="11"/>
      <c r="H96" s="11"/>
      <c r="I96" s="11"/>
      <c r="J96" s="11"/>
      <c r="K96" s="11"/>
      <c r="L96" s="11"/>
      <c r="M96" s="11"/>
      <c r="N96" s="11"/>
      <c r="O96" s="11"/>
      <c r="P96" s="11"/>
      <c r="Q96" s="11"/>
      <c r="R96" s="11"/>
      <c r="S96" s="11"/>
      <c r="T96" s="11"/>
      <c r="U96" s="11"/>
      <c r="V96" s="11"/>
      <c r="W96" s="11"/>
      <c r="X96" s="11"/>
      <c r="Y96" s="40"/>
      <c r="Z96" s="98"/>
      <c r="AA96" s="7"/>
      <c r="AC96" s="50"/>
      <c r="AD96" s="50"/>
      <c r="AE96" s="199"/>
      <c r="AF96" s="199"/>
    </row>
    <row r="97" spans="2:32" ht="12.75" customHeight="1" x14ac:dyDescent="0.25">
      <c r="B97" s="7"/>
      <c r="C97" s="97"/>
      <c r="D97" s="68" t="b">
        <v>0</v>
      </c>
      <c r="E97" s="11" t="s">
        <v>56</v>
      </c>
      <c r="F97" s="11"/>
      <c r="G97" s="11"/>
      <c r="H97" s="11"/>
      <c r="I97" s="11"/>
      <c r="J97" s="321"/>
      <c r="K97" s="321"/>
      <c r="L97" s="321"/>
      <c r="M97" s="321"/>
      <c r="N97" s="321"/>
      <c r="O97" s="321"/>
      <c r="P97" s="321"/>
      <c r="Q97" s="321"/>
      <c r="R97" s="321"/>
      <c r="S97" s="321"/>
      <c r="T97" s="321"/>
      <c r="U97" s="321"/>
      <c r="V97" s="321"/>
      <c r="W97" s="321"/>
      <c r="X97" s="11"/>
      <c r="Y97" s="40"/>
      <c r="Z97" s="98"/>
      <c r="AA97" s="7"/>
      <c r="AC97" s="50">
        <f>IF(D97=TRUE,2,0)</f>
        <v>0</v>
      </c>
      <c r="AD97" s="50"/>
      <c r="AE97" s="199">
        <f>IF(D97=TRUE,(IF(J97&lt;&gt;"",2,0)),0)</f>
        <v>0</v>
      </c>
      <c r="AF97" s="199"/>
    </row>
    <row r="98" spans="2:32" ht="12.75" customHeight="1" x14ac:dyDescent="0.25">
      <c r="B98" s="7"/>
      <c r="C98" s="97"/>
      <c r="D98" s="68" t="b">
        <v>0</v>
      </c>
      <c r="E98" s="11" t="s">
        <v>56</v>
      </c>
      <c r="F98" s="11"/>
      <c r="G98" s="11"/>
      <c r="H98" s="11"/>
      <c r="I98" s="11"/>
      <c r="J98" s="321"/>
      <c r="K98" s="321"/>
      <c r="L98" s="321"/>
      <c r="M98" s="321"/>
      <c r="N98" s="321"/>
      <c r="O98" s="321"/>
      <c r="P98" s="321"/>
      <c r="Q98" s="321"/>
      <c r="R98" s="321"/>
      <c r="S98" s="321"/>
      <c r="T98" s="321"/>
      <c r="U98" s="321"/>
      <c r="V98" s="321"/>
      <c r="W98" s="321"/>
      <c r="X98" s="11"/>
      <c r="Y98" s="40"/>
      <c r="Z98" s="98"/>
      <c r="AA98" s="7"/>
      <c r="AC98" s="50">
        <f>IF(D98=TRUE,2,0)</f>
        <v>0</v>
      </c>
      <c r="AD98" s="50"/>
      <c r="AE98" s="199">
        <f t="shared" ref="AE98:AE101" si="10">IF(D98=TRUE,(IF(J98&lt;&gt;"",2,0)),0)</f>
        <v>0</v>
      </c>
      <c r="AF98" s="199"/>
    </row>
    <row r="99" spans="2:32" ht="12.75" customHeight="1" x14ac:dyDescent="0.25">
      <c r="B99" s="7"/>
      <c r="C99" s="97"/>
      <c r="D99" s="68" t="b">
        <v>0</v>
      </c>
      <c r="E99" s="11" t="s">
        <v>56</v>
      </c>
      <c r="F99" s="11"/>
      <c r="G99" s="11"/>
      <c r="H99" s="11"/>
      <c r="I99" s="11"/>
      <c r="J99" s="321"/>
      <c r="K99" s="321"/>
      <c r="L99" s="321"/>
      <c r="M99" s="321"/>
      <c r="N99" s="321"/>
      <c r="O99" s="321"/>
      <c r="P99" s="321"/>
      <c r="Q99" s="321"/>
      <c r="R99" s="321"/>
      <c r="S99" s="321"/>
      <c r="T99" s="321"/>
      <c r="U99" s="321"/>
      <c r="V99" s="321"/>
      <c r="W99" s="321"/>
      <c r="X99" s="11"/>
      <c r="Y99" s="40"/>
      <c r="Z99" s="98"/>
      <c r="AA99" s="7"/>
      <c r="AC99" s="50">
        <f>IF(D99=TRUE,2,0)</f>
        <v>0</v>
      </c>
      <c r="AD99" s="50"/>
      <c r="AE99" s="199">
        <f t="shared" si="10"/>
        <v>0</v>
      </c>
      <c r="AF99" s="199"/>
    </row>
    <row r="100" spans="2:32" ht="12.75" customHeight="1" x14ac:dyDescent="0.25">
      <c r="B100" s="7"/>
      <c r="C100" s="97"/>
      <c r="D100" s="68" t="b">
        <v>0</v>
      </c>
      <c r="E100" s="11" t="s">
        <v>56</v>
      </c>
      <c r="F100" s="11"/>
      <c r="G100" s="11"/>
      <c r="H100" s="11"/>
      <c r="I100" s="11"/>
      <c r="J100" s="321"/>
      <c r="K100" s="321"/>
      <c r="L100" s="321"/>
      <c r="M100" s="321"/>
      <c r="N100" s="321"/>
      <c r="O100" s="321"/>
      <c r="P100" s="321"/>
      <c r="Q100" s="321"/>
      <c r="R100" s="321"/>
      <c r="S100" s="321"/>
      <c r="T100" s="321"/>
      <c r="U100" s="321"/>
      <c r="V100" s="321"/>
      <c r="W100" s="321"/>
      <c r="X100" s="11"/>
      <c r="Y100" s="40"/>
      <c r="Z100" s="98"/>
      <c r="AA100" s="7"/>
      <c r="AC100" s="50">
        <f>IF(D100=TRUE,2,0)</f>
        <v>0</v>
      </c>
      <c r="AD100" s="50"/>
      <c r="AE100" s="199">
        <f t="shared" si="10"/>
        <v>0</v>
      </c>
      <c r="AF100" s="199"/>
    </row>
    <row r="101" spans="2:32" ht="12.75" customHeight="1" x14ac:dyDescent="0.25">
      <c r="B101" s="7"/>
      <c r="C101" s="97"/>
      <c r="D101" s="68" t="b">
        <v>0</v>
      </c>
      <c r="E101" s="11" t="s">
        <v>56</v>
      </c>
      <c r="F101" s="11"/>
      <c r="G101" s="11"/>
      <c r="H101" s="11"/>
      <c r="I101" s="11"/>
      <c r="J101" s="321"/>
      <c r="K101" s="321"/>
      <c r="L101" s="321"/>
      <c r="M101" s="321"/>
      <c r="N101" s="321"/>
      <c r="O101" s="321"/>
      <c r="P101" s="321"/>
      <c r="Q101" s="321"/>
      <c r="R101" s="321"/>
      <c r="S101" s="321"/>
      <c r="T101" s="321"/>
      <c r="U101" s="321"/>
      <c r="V101" s="321"/>
      <c r="W101" s="321"/>
      <c r="X101" s="11"/>
      <c r="Y101" s="40"/>
      <c r="Z101" s="98"/>
      <c r="AA101" s="7"/>
      <c r="AC101" s="50">
        <f>IF(D101=TRUE,2,0)</f>
        <v>0</v>
      </c>
      <c r="AD101" s="50"/>
      <c r="AE101" s="199">
        <f t="shared" si="10"/>
        <v>0</v>
      </c>
      <c r="AF101" s="199"/>
    </row>
    <row r="102" spans="2:32" ht="12.75" customHeight="1" thickBot="1" x14ac:dyDescent="0.3">
      <c r="B102" s="7"/>
      <c r="C102" s="97"/>
      <c r="D102" s="11"/>
      <c r="E102" s="11"/>
      <c r="F102" s="11"/>
      <c r="G102" s="11"/>
      <c r="H102" s="11"/>
      <c r="I102" s="11"/>
      <c r="J102" s="11"/>
      <c r="K102" s="11"/>
      <c r="L102" s="11"/>
      <c r="M102" s="11"/>
      <c r="N102" s="11"/>
      <c r="O102" s="11"/>
      <c r="P102" s="11"/>
      <c r="Q102" s="11"/>
      <c r="R102" s="11"/>
      <c r="S102" s="11"/>
      <c r="T102" s="11"/>
      <c r="U102" s="11"/>
      <c r="V102" s="11"/>
      <c r="W102" s="11"/>
      <c r="X102" s="11"/>
      <c r="Y102" s="40"/>
      <c r="Z102" s="98"/>
      <c r="AA102" s="7"/>
      <c r="AC102" s="50"/>
      <c r="AD102" s="50"/>
      <c r="AE102" s="201">
        <f>SUM(AE97:AE101)</f>
        <v>0</v>
      </c>
      <c r="AF102" s="199"/>
    </row>
    <row r="103" spans="2:32" ht="12.75" customHeight="1" thickTop="1" x14ac:dyDescent="0.25">
      <c r="B103" s="7"/>
      <c r="C103" s="99"/>
      <c r="D103" s="100" t="s">
        <v>57</v>
      </c>
      <c r="E103" s="101"/>
      <c r="F103" s="101"/>
      <c r="G103" s="101"/>
      <c r="H103" s="101"/>
      <c r="I103" s="101"/>
      <c r="J103" s="101"/>
      <c r="K103" s="101"/>
      <c r="L103" s="101"/>
      <c r="M103" s="101"/>
      <c r="N103" s="101"/>
      <c r="O103" s="101"/>
      <c r="P103" s="101"/>
      <c r="Q103" s="101"/>
      <c r="R103" s="101"/>
      <c r="S103" s="101"/>
      <c r="T103" s="101"/>
      <c r="U103" s="101"/>
      <c r="V103" s="101"/>
      <c r="W103" s="101"/>
      <c r="X103" s="101"/>
      <c r="Y103" s="102">
        <f>Y14+Y31+Y57+Y63+Y71+Y84+Y94</f>
        <v>232</v>
      </c>
      <c r="Z103" s="103">
        <f>Z14+Z31+Z57+Z63+Z71+Z84+Z94</f>
        <v>0</v>
      </c>
      <c r="AA103" s="7"/>
    </row>
    <row r="104" spans="2:32" ht="12.75" customHeight="1" x14ac:dyDescent="0.25">
      <c r="B104" s="7"/>
      <c r="C104" s="7"/>
      <c r="D104" s="7"/>
      <c r="E104" s="7"/>
      <c r="F104" s="7"/>
      <c r="G104" s="7"/>
      <c r="H104" s="7"/>
      <c r="I104" s="7"/>
      <c r="J104" s="7"/>
      <c r="K104" s="7"/>
      <c r="L104" s="7"/>
      <c r="M104" s="7"/>
      <c r="N104" s="7"/>
      <c r="O104" s="7"/>
      <c r="P104" s="7"/>
      <c r="Q104" s="7"/>
      <c r="R104" s="7"/>
      <c r="S104" s="7"/>
      <c r="T104" s="7"/>
      <c r="U104" s="7"/>
      <c r="V104" s="7"/>
      <c r="W104" s="7"/>
      <c r="X104" s="7"/>
      <c r="Y104" s="8"/>
      <c r="Z104" s="8"/>
      <c r="AA104" s="7"/>
    </row>
    <row r="105" spans="2:32" ht="12.75" customHeight="1" x14ac:dyDescent="0.25">
      <c r="B105" s="7"/>
      <c r="C105" s="7" t="s">
        <v>193</v>
      </c>
      <c r="D105" s="7"/>
      <c r="E105" s="7"/>
      <c r="F105" s="7"/>
      <c r="G105" s="142"/>
      <c r="H105" s="320"/>
      <c r="I105" s="320"/>
      <c r="J105" s="320"/>
      <c r="K105" s="320"/>
      <c r="L105" s="320"/>
      <c r="M105" s="320"/>
      <c r="N105" s="320"/>
      <c r="O105" s="320"/>
      <c r="P105" s="320"/>
      <c r="Q105" s="34"/>
      <c r="R105" s="8"/>
      <c r="S105" s="111" t="s">
        <v>195</v>
      </c>
      <c r="T105" s="319"/>
      <c r="U105" s="319"/>
      <c r="V105" s="319"/>
      <c r="W105" s="319"/>
      <c r="X105" s="11"/>
      <c r="Y105" s="8"/>
      <c r="Z105" s="8"/>
      <c r="AA105" s="7"/>
    </row>
    <row r="106" spans="2:32" ht="7.5" customHeight="1" x14ac:dyDescent="0.25">
      <c r="B106" s="7"/>
      <c r="C106" s="7"/>
      <c r="D106" s="7"/>
      <c r="E106" s="7"/>
      <c r="F106" s="7"/>
      <c r="G106" s="11"/>
      <c r="H106" s="11"/>
      <c r="I106" s="11"/>
      <c r="J106" s="11"/>
      <c r="K106" s="11"/>
      <c r="L106" s="11"/>
      <c r="M106" s="11"/>
      <c r="N106" s="11"/>
      <c r="O106" s="11"/>
      <c r="P106" s="7"/>
      <c r="Q106" s="7"/>
      <c r="R106" s="7"/>
      <c r="S106" s="7"/>
      <c r="T106" s="7"/>
      <c r="U106" s="7"/>
      <c r="V106" s="7"/>
      <c r="W106" s="7"/>
      <c r="X106" s="7"/>
      <c r="Y106" s="8"/>
      <c r="Z106" s="8"/>
      <c r="AA106" s="7"/>
    </row>
    <row r="168" spans="29:33" x14ac:dyDescent="0.2">
      <c r="AC168" s="192"/>
      <c r="AD168" s="192"/>
      <c r="AE168" s="173" t="s">
        <v>573</v>
      </c>
      <c r="AF168" s="173" t="s">
        <v>571</v>
      </c>
      <c r="AG168" s="173" t="s">
        <v>572</v>
      </c>
    </row>
    <row r="169" spans="29:33" x14ac:dyDescent="0.2">
      <c r="AC169" s="192">
        <v>1</v>
      </c>
      <c r="AD169" s="192"/>
      <c r="AE169" s="173"/>
      <c r="AF169" s="173"/>
      <c r="AG169" s="173"/>
    </row>
    <row r="170" spans="29:33" x14ac:dyDescent="0.2">
      <c r="AC170" s="192">
        <v>2</v>
      </c>
      <c r="AD170" s="192"/>
      <c r="AE170" s="203" t="s">
        <v>73</v>
      </c>
      <c r="AF170" s="204">
        <v>1</v>
      </c>
      <c r="AG170" s="205">
        <v>0.23</v>
      </c>
    </row>
    <row r="171" spans="29:33" x14ac:dyDescent="0.2">
      <c r="AC171" s="192">
        <v>3</v>
      </c>
      <c r="AD171" s="192"/>
      <c r="AE171" s="203" t="s">
        <v>73</v>
      </c>
      <c r="AF171" s="204">
        <v>2</v>
      </c>
      <c r="AG171" s="205">
        <v>0.24</v>
      </c>
    </row>
    <row r="172" spans="29:33" x14ac:dyDescent="0.2">
      <c r="AC172" s="192">
        <v>4</v>
      </c>
      <c r="AD172" s="192"/>
      <c r="AE172" s="203" t="s">
        <v>73</v>
      </c>
      <c r="AF172" s="204">
        <v>3</v>
      </c>
      <c r="AG172" s="205">
        <v>0.43</v>
      </c>
    </row>
    <row r="173" spans="29:33" x14ac:dyDescent="0.2">
      <c r="AC173" s="192">
        <v>5</v>
      </c>
      <c r="AD173" s="192"/>
      <c r="AE173" s="203" t="s">
        <v>73</v>
      </c>
      <c r="AF173" s="204">
        <v>4</v>
      </c>
      <c r="AG173" s="205">
        <v>0.31</v>
      </c>
    </row>
    <row r="174" spans="29:33" x14ac:dyDescent="0.2">
      <c r="AC174" s="192">
        <v>6</v>
      </c>
      <c r="AD174" s="192"/>
      <c r="AE174" s="203" t="s">
        <v>73</v>
      </c>
      <c r="AF174" s="204">
        <v>5</v>
      </c>
      <c r="AG174" s="205">
        <v>0.33</v>
      </c>
    </row>
    <row r="175" spans="29:33" x14ac:dyDescent="0.2">
      <c r="AC175" s="192">
        <v>7</v>
      </c>
      <c r="AD175" s="192"/>
      <c r="AE175" s="203" t="s">
        <v>74</v>
      </c>
      <c r="AF175" s="204">
        <v>1</v>
      </c>
      <c r="AG175" s="205">
        <v>0.13</v>
      </c>
    </row>
    <row r="176" spans="29:33" x14ac:dyDescent="0.2">
      <c r="AC176" s="192">
        <v>8</v>
      </c>
      <c r="AD176" s="192"/>
      <c r="AE176" s="203" t="s">
        <v>74</v>
      </c>
      <c r="AF176" s="204">
        <v>2</v>
      </c>
      <c r="AG176" s="205">
        <v>0.22</v>
      </c>
    </row>
    <row r="177" spans="29:33" x14ac:dyDescent="0.2">
      <c r="AC177" s="192">
        <v>9</v>
      </c>
      <c r="AD177" s="192"/>
      <c r="AE177" s="203" t="s">
        <v>74</v>
      </c>
      <c r="AF177" s="204">
        <v>3</v>
      </c>
      <c r="AG177" s="205">
        <v>0.2</v>
      </c>
    </row>
    <row r="178" spans="29:33" x14ac:dyDescent="0.2">
      <c r="AC178" s="192">
        <v>10</v>
      </c>
      <c r="AD178" s="192"/>
      <c r="AE178" s="203" t="s">
        <v>74</v>
      </c>
      <c r="AF178" s="204">
        <v>4</v>
      </c>
      <c r="AG178" s="205">
        <v>0.26</v>
      </c>
    </row>
    <row r="179" spans="29:33" x14ac:dyDescent="0.2">
      <c r="AC179" s="192">
        <v>11</v>
      </c>
      <c r="AD179" s="192"/>
      <c r="AE179" s="203" t="s">
        <v>74</v>
      </c>
      <c r="AF179" s="204">
        <v>5</v>
      </c>
      <c r="AG179" s="205">
        <v>0.18</v>
      </c>
    </row>
    <row r="180" spans="29:33" x14ac:dyDescent="0.2">
      <c r="AC180" s="192">
        <v>12</v>
      </c>
      <c r="AD180" s="192"/>
      <c r="AE180" s="203" t="s">
        <v>84</v>
      </c>
      <c r="AF180" s="204">
        <v>1</v>
      </c>
      <c r="AG180" s="205">
        <v>0.3</v>
      </c>
    </row>
    <row r="181" spans="29:33" x14ac:dyDescent="0.2">
      <c r="AC181" s="192">
        <v>13</v>
      </c>
      <c r="AD181" s="192"/>
      <c r="AE181" s="203" t="s">
        <v>84</v>
      </c>
      <c r="AF181" s="204">
        <v>2</v>
      </c>
      <c r="AG181" s="205">
        <v>0.3</v>
      </c>
    </row>
    <row r="182" spans="29:33" x14ac:dyDescent="0.2">
      <c r="AC182" s="192">
        <v>14</v>
      </c>
      <c r="AD182" s="192"/>
      <c r="AE182" s="203" t="s">
        <v>84</v>
      </c>
      <c r="AF182" s="204">
        <v>3</v>
      </c>
      <c r="AG182" s="205">
        <v>0.43</v>
      </c>
    </row>
    <row r="183" spans="29:33" x14ac:dyDescent="0.2">
      <c r="AC183" s="192">
        <v>15</v>
      </c>
      <c r="AD183" s="192"/>
      <c r="AE183" s="203" t="s">
        <v>84</v>
      </c>
      <c r="AF183" s="204">
        <v>4</v>
      </c>
      <c r="AG183" s="205">
        <v>0.2</v>
      </c>
    </row>
    <row r="184" spans="29:33" x14ac:dyDescent="0.2">
      <c r="AC184" s="192">
        <v>16</v>
      </c>
      <c r="AD184" s="192"/>
      <c r="AE184" s="203" t="s">
        <v>84</v>
      </c>
      <c r="AF184" s="204">
        <v>5</v>
      </c>
      <c r="AG184" s="205">
        <v>0.22</v>
      </c>
    </row>
    <row r="185" spans="29:33" x14ac:dyDescent="0.2">
      <c r="AC185" s="192">
        <v>17</v>
      </c>
      <c r="AD185" s="192"/>
      <c r="AE185" s="203" t="s">
        <v>94</v>
      </c>
      <c r="AF185" s="204">
        <v>1</v>
      </c>
      <c r="AG185" s="205">
        <v>0.16</v>
      </c>
    </row>
    <row r="186" spans="29:33" x14ac:dyDescent="0.2">
      <c r="AC186" s="192">
        <v>18</v>
      </c>
      <c r="AD186" s="192"/>
      <c r="AE186" s="203" t="s">
        <v>94</v>
      </c>
      <c r="AF186" s="204">
        <v>2</v>
      </c>
      <c r="AG186" s="205">
        <v>0.32</v>
      </c>
    </row>
    <row r="187" spans="29:33" x14ac:dyDescent="0.2">
      <c r="AC187" s="192">
        <v>19</v>
      </c>
      <c r="AD187" s="192"/>
      <c r="AE187" s="203" t="s">
        <v>94</v>
      </c>
      <c r="AF187" s="204">
        <v>3</v>
      </c>
      <c r="AG187" s="205">
        <v>0.25</v>
      </c>
    </row>
    <row r="188" spans="29:33" x14ac:dyDescent="0.2">
      <c r="AC188" s="192">
        <v>20</v>
      </c>
      <c r="AD188" s="192"/>
      <c r="AE188" s="203" t="s">
        <v>94</v>
      </c>
      <c r="AF188" s="204">
        <v>4</v>
      </c>
      <c r="AG188" s="205">
        <v>0.34</v>
      </c>
    </row>
    <row r="189" spans="29:33" x14ac:dyDescent="0.2">
      <c r="AC189" s="192">
        <v>21</v>
      </c>
      <c r="AD189" s="192"/>
      <c r="AE189" s="203" t="s">
        <v>94</v>
      </c>
      <c r="AF189" s="204">
        <v>5</v>
      </c>
      <c r="AG189" s="205">
        <v>0.17</v>
      </c>
    </row>
    <row r="190" spans="29:33" x14ac:dyDescent="0.2">
      <c r="AC190" s="192">
        <v>22</v>
      </c>
      <c r="AD190" s="192"/>
      <c r="AE190" s="203" t="s">
        <v>100</v>
      </c>
      <c r="AF190" s="204">
        <v>1</v>
      </c>
      <c r="AG190" s="205">
        <v>0.23</v>
      </c>
    </row>
    <row r="191" spans="29:33" x14ac:dyDescent="0.2">
      <c r="AC191" s="192">
        <v>23</v>
      </c>
      <c r="AD191" s="192"/>
      <c r="AE191" s="203" t="s">
        <v>100</v>
      </c>
      <c r="AF191" s="204">
        <v>2</v>
      </c>
      <c r="AG191" s="205">
        <v>0.3</v>
      </c>
    </row>
    <row r="192" spans="29:33" x14ac:dyDescent="0.2">
      <c r="AC192" s="192">
        <v>24</v>
      </c>
      <c r="AD192" s="192"/>
      <c r="AE192" s="203" t="s">
        <v>100</v>
      </c>
      <c r="AF192" s="204">
        <v>3</v>
      </c>
      <c r="AG192" s="205">
        <v>0.13</v>
      </c>
    </row>
    <row r="193" spans="29:33" x14ac:dyDescent="0.2">
      <c r="AC193" s="192">
        <v>25</v>
      </c>
      <c r="AD193" s="192"/>
      <c r="AE193" s="203" t="s">
        <v>100</v>
      </c>
      <c r="AF193" s="204">
        <v>4</v>
      </c>
      <c r="AG193" s="205">
        <v>0.17</v>
      </c>
    </row>
    <row r="194" spans="29:33" x14ac:dyDescent="0.2">
      <c r="AC194" s="192">
        <v>26</v>
      </c>
      <c r="AD194" s="192"/>
      <c r="AE194" s="203" t="s">
        <v>100</v>
      </c>
      <c r="AF194" s="204">
        <v>5</v>
      </c>
      <c r="AG194" s="205">
        <v>0.27</v>
      </c>
    </row>
    <row r="195" spans="29:33" x14ac:dyDescent="0.2">
      <c r="AC195" s="192">
        <v>27</v>
      </c>
      <c r="AD195" s="192"/>
      <c r="AE195" s="203" t="s">
        <v>105</v>
      </c>
      <c r="AF195" s="204">
        <v>1</v>
      </c>
      <c r="AG195" s="205">
        <v>0.44</v>
      </c>
    </row>
    <row r="196" spans="29:33" x14ac:dyDescent="0.2">
      <c r="AC196" s="192">
        <v>28</v>
      </c>
      <c r="AD196" s="192"/>
      <c r="AE196" s="203" t="s">
        <v>105</v>
      </c>
      <c r="AF196" s="204">
        <v>2</v>
      </c>
      <c r="AG196" s="205">
        <v>0.22</v>
      </c>
    </row>
    <row r="197" spans="29:33" x14ac:dyDescent="0.2">
      <c r="AC197" s="192">
        <v>29</v>
      </c>
      <c r="AD197" s="192"/>
      <c r="AE197" s="203" t="s">
        <v>105</v>
      </c>
      <c r="AF197" s="204">
        <v>3</v>
      </c>
      <c r="AG197" s="205">
        <v>0.48</v>
      </c>
    </row>
    <row r="198" spans="29:33" x14ac:dyDescent="0.2">
      <c r="AC198" s="192">
        <v>30</v>
      </c>
      <c r="AD198" s="192"/>
      <c r="AE198" s="203" t="s">
        <v>105</v>
      </c>
      <c r="AF198" s="204">
        <v>4</v>
      </c>
      <c r="AG198" s="205">
        <v>0.42</v>
      </c>
    </row>
    <row r="199" spans="29:33" x14ac:dyDescent="0.2">
      <c r="AC199" s="192">
        <v>31</v>
      </c>
      <c r="AD199" s="192"/>
      <c r="AE199" s="203" t="s">
        <v>105</v>
      </c>
      <c r="AF199" s="204">
        <v>5</v>
      </c>
      <c r="AG199" s="205">
        <v>0.4</v>
      </c>
    </row>
    <row r="200" spans="29:33" x14ac:dyDescent="0.2">
      <c r="AC200" s="192">
        <v>32</v>
      </c>
      <c r="AD200" s="192"/>
      <c r="AE200" s="203" t="s">
        <v>110</v>
      </c>
      <c r="AF200" s="204">
        <v>1</v>
      </c>
      <c r="AG200" s="205">
        <v>0.3</v>
      </c>
    </row>
    <row r="201" spans="29:33" x14ac:dyDescent="0.2">
      <c r="AC201" s="192">
        <v>33</v>
      </c>
      <c r="AD201" s="192"/>
      <c r="AE201" s="203" t="s">
        <v>110</v>
      </c>
      <c r="AF201" s="204">
        <v>2</v>
      </c>
      <c r="AG201" s="205">
        <v>0.21</v>
      </c>
    </row>
    <row r="202" spans="29:33" x14ac:dyDescent="0.2">
      <c r="AC202" s="192">
        <v>34</v>
      </c>
      <c r="AD202" s="192"/>
      <c r="AE202" s="203" t="s">
        <v>110</v>
      </c>
      <c r="AF202" s="204">
        <v>3</v>
      </c>
      <c r="AG202" s="205">
        <v>0.24</v>
      </c>
    </row>
    <row r="203" spans="29:33" x14ac:dyDescent="0.2">
      <c r="AC203" s="192">
        <v>35</v>
      </c>
      <c r="AD203" s="192"/>
      <c r="AE203" s="203" t="s">
        <v>110</v>
      </c>
      <c r="AF203" s="204">
        <v>4</v>
      </c>
      <c r="AG203" s="205">
        <v>0.31</v>
      </c>
    </row>
    <row r="204" spans="29:33" x14ac:dyDescent="0.2">
      <c r="AC204" s="192">
        <v>36</v>
      </c>
      <c r="AD204" s="192"/>
      <c r="AE204" s="203" t="s">
        <v>110</v>
      </c>
      <c r="AF204" s="204">
        <v>5</v>
      </c>
      <c r="AG204" s="205">
        <v>0.25</v>
      </c>
    </row>
    <row r="205" spans="29:33" x14ac:dyDescent="0.2">
      <c r="AC205" s="192">
        <v>37</v>
      </c>
      <c r="AD205" s="192"/>
      <c r="AE205" s="203" t="s">
        <v>115</v>
      </c>
      <c r="AF205" s="204">
        <v>1</v>
      </c>
      <c r="AG205" s="205">
        <v>0.09</v>
      </c>
    </row>
    <row r="206" spans="29:33" x14ac:dyDescent="0.2">
      <c r="AC206" s="192">
        <v>38</v>
      </c>
      <c r="AD206" s="192"/>
      <c r="AE206" s="203" t="s">
        <v>115</v>
      </c>
      <c r="AF206" s="204">
        <v>2</v>
      </c>
      <c r="AG206" s="205">
        <v>0.18</v>
      </c>
    </row>
    <row r="207" spans="29:33" x14ac:dyDescent="0.2">
      <c r="AC207" s="192">
        <v>39</v>
      </c>
      <c r="AD207" s="192"/>
      <c r="AE207" s="203" t="s">
        <v>115</v>
      </c>
      <c r="AF207" s="204">
        <v>3</v>
      </c>
      <c r="AG207" s="205">
        <v>0.12</v>
      </c>
    </row>
    <row r="208" spans="29:33" x14ac:dyDescent="0.2">
      <c r="AC208" s="192">
        <v>40</v>
      </c>
      <c r="AD208" s="192"/>
      <c r="AE208" s="203" t="s">
        <v>115</v>
      </c>
      <c r="AF208" s="204">
        <v>4</v>
      </c>
      <c r="AG208" s="205">
        <v>0.33</v>
      </c>
    </row>
    <row r="209" spans="29:33" x14ac:dyDescent="0.2">
      <c r="AC209" s="192">
        <v>41</v>
      </c>
      <c r="AD209" s="192"/>
      <c r="AE209" s="203" t="s">
        <v>115</v>
      </c>
      <c r="AF209" s="204">
        <v>5</v>
      </c>
      <c r="AG209" s="205">
        <v>0.22</v>
      </c>
    </row>
    <row r="210" spans="29:33" x14ac:dyDescent="0.2">
      <c r="AC210" s="192">
        <v>42</v>
      </c>
      <c r="AD210" s="192"/>
      <c r="AE210" s="203" t="s">
        <v>118</v>
      </c>
      <c r="AF210" s="204">
        <v>1</v>
      </c>
      <c r="AG210" s="205">
        <v>0.3</v>
      </c>
    </row>
    <row r="211" spans="29:33" x14ac:dyDescent="0.2">
      <c r="AC211" s="192">
        <v>43</v>
      </c>
      <c r="AD211" s="192"/>
      <c r="AE211" s="203" t="s">
        <v>118</v>
      </c>
      <c r="AF211" s="204">
        <v>2</v>
      </c>
      <c r="AG211" s="205">
        <v>0.16</v>
      </c>
    </row>
    <row r="212" spans="29:33" x14ac:dyDescent="0.2">
      <c r="AC212" s="192">
        <v>44</v>
      </c>
      <c r="AD212" s="192"/>
      <c r="AE212" s="203" t="s">
        <v>118</v>
      </c>
      <c r="AF212" s="204">
        <v>3</v>
      </c>
      <c r="AG212" s="205">
        <v>0.3</v>
      </c>
    </row>
    <row r="213" spans="29:33" x14ac:dyDescent="0.2">
      <c r="AC213" s="192">
        <v>45</v>
      </c>
      <c r="AD213" s="192"/>
      <c r="AE213" s="203" t="s">
        <v>118</v>
      </c>
      <c r="AF213" s="204">
        <v>4</v>
      </c>
      <c r="AG213" s="205">
        <v>0.33</v>
      </c>
    </row>
    <row r="214" spans="29:33" x14ac:dyDescent="0.2">
      <c r="AC214" s="192">
        <v>46</v>
      </c>
      <c r="AD214" s="192"/>
      <c r="AE214" s="203" t="s">
        <v>118</v>
      </c>
      <c r="AF214" s="204">
        <v>5</v>
      </c>
      <c r="AG214" s="205">
        <v>0.28000000000000003</v>
      </c>
    </row>
    <row r="215" spans="29:33" x14ac:dyDescent="0.2">
      <c r="AC215" s="192">
        <v>47</v>
      </c>
      <c r="AD215" s="192"/>
      <c r="AE215" s="203" t="s">
        <v>120</v>
      </c>
      <c r="AF215" s="204">
        <v>1</v>
      </c>
      <c r="AG215" s="205">
        <v>0.26</v>
      </c>
    </row>
    <row r="216" spans="29:33" x14ac:dyDescent="0.2">
      <c r="AC216" s="192">
        <v>48</v>
      </c>
      <c r="AD216" s="192"/>
      <c r="AE216" s="203" t="s">
        <v>120</v>
      </c>
      <c r="AF216" s="204">
        <v>2</v>
      </c>
      <c r="AG216" s="205">
        <v>0.18</v>
      </c>
    </row>
    <row r="217" spans="29:33" x14ac:dyDescent="0.2">
      <c r="AC217" s="192">
        <v>49</v>
      </c>
      <c r="AD217" s="192"/>
      <c r="AE217" s="203" t="s">
        <v>120</v>
      </c>
      <c r="AF217" s="204">
        <v>3</v>
      </c>
      <c r="AG217" s="205">
        <v>0.18</v>
      </c>
    </row>
    <row r="218" spans="29:33" x14ac:dyDescent="0.2">
      <c r="AC218" s="192">
        <v>50</v>
      </c>
      <c r="AD218" s="192"/>
      <c r="AE218" s="203" t="s">
        <v>120</v>
      </c>
      <c r="AF218" s="204">
        <v>4</v>
      </c>
      <c r="AG218" s="205">
        <v>0.42</v>
      </c>
    </row>
    <row r="219" spans="29:33" x14ac:dyDescent="0.2">
      <c r="AC219" s="192">
        <v>51</v>
      </c>
      <c r="AD219" s="192"/>
      <c r="AE219" s="203" t="s">
        <v>120</v>
      </c>
      <c r="AF219" s="204">
        <v>5</v>
      </c>
      <c r="AG219" s="205">
        <v>0.18</v>
      </c>
    </row>
    <row r="220" spans="29:33" x14ac:dyDescent="0.2">
      <c r="AC220" s="192">
        <v>52</v>
      </c>
      <c r="AD220" s="192"/>
      <c r="AE220" s="203" t="s">
        <v>121</v>
      </c>
      <c r="AF220" s="204">
        <v>1</v>
      </c>
      <c r="AG220" s="205">
        <v>0.4</v>
      </c>
    </row>
    <row r="221" spans="29:33" x14ac:dyDescent="0.2">
      <c r="AC221" s="192">
        <v>53</v>
      </c>
      <c r="AD221" s="192"/>
      <c r="AE221" s="203" t="s">
        <v>121</v>
      </c>
      <c r="AF221" s="204">
        <v>2</v>
      </c>
      <c r="AG221" s="205">
        <v>0.48</v>
      </c>
    </row>
    <row r="222" spans="29:33" x14ac:dyDescent="0.2">
      <c r="AC222" s="192">
        <v>54</v>
      </c>
      <c r="AD222" s="192"/>
      <c r="AE222" s="203" t="s">
        <v>121</v>
      </c>
      <c r="AF222" s="204">
        <v>3</v>
      </c>
      <c r="AG222" s="205">
        <v>0.32</v>
      </c>
    </row>
    <row r="223" spans="29:33" x14ac:dyDescent="0.2">
      <c r="AC223" s="192">
        <v>55</v>
      </c>
      <c r="AD223" s="192"/>
      <c r="AE223" s="203" t="s">
        <v>121</v>
      </c>
      <c r="AF223" s="204">
        <v>4</v>
      </c>
      <c r="AG223" s="205">
        <v>0.49</v>
      </c>
    </row>
    <row r="224" spans="29:33" x14ac:dyDescent="0.2">
      <c r="AC224" s="192">
        <v>56</v>
      </c>
      <c r="AD224" s="192"/>
      <c r="AE224" s="203" t="s">
        <v>121</v>
      </c>
      <c r="AF224" s="204">
        <v>5</v>
      </c>
      <c r="AG224" s="205">
        <v>0.4</v>
      </c>
    </row>
    <row r="225" spans="29:33" x14ac:dyDescent="0.2">
      <c r="AC225" s="192">
        <v>57</v>
      </c>
      <c r="AD225" s="192"/>
      <c r="AE225" s="203" t="s">
        <v>122</v>
      </c>
      <c r="AF225" s="204">
        <v>1</v>
      </c>
      <c r="AG225" s="205">
        <v>0.24</v>
      </c>
    </row>
    <row r="226" spans="29:33" x14ac:dyDescent="0.2">
      <c r="AC226" s="192">
        <v>58</v>
      </c>
      <c r="AD226" s="192"/>
      <c r="AE226" s="203" t="s">
        <v>122</v>
      </c>
      <c r="AF226" s="204">
        <v>2</v>
      </c>
      <c r="AG226" s="205">
        <v>0.3</v>
      </c>
    </row>
    <row r="227" spans="29:33" x14ac:dyDescent="0.2">
      <c r="AC227" s="192">
        <v>59</v>
      </c>
      <c r="AD227" s="192"/>
      <c r="AE227" s="203" t="s">
        <v>122</v>
      </c>
      <c r="AF227" s="204">
        <v>3</v>
      </c>
      <c r="AG227" s="205">
        <v>0.12</v>
      </c>
    </row>
    <row r="228" spans="29:33" x14ac:dyDescent="0.2">
      <c r="AC228" s="192">
        <v>60</v>
      </c>
      <c r="AD228" s="192"/>
      <c r="AE228" s="203" t="s">
        <v>122</v>
      </c>
      <c r="AF228" s="204">
        <v>4</v>
      </c>
      <c r="AG228" s="205">
        <v>0.11</v>
      </c>
    </row>
    <row r="229" spans="29:33" x14ac:dyDescent="0.2">
      <c r="AC229" s="192">
        <v>61</v>
      </c>
      <c r="AD229" s="192"/>
      <c r="AE229" s="203" t="s">
        <v>122</v>
      </c>
      <c r="AF229" s="204">
        <v>5</v>
      </c>
      <c r="AG229" s="205">
        <v>0.18</v>
      </c>
    </row>
    <row r="230" spans="29:33" x14ac:dyDescent="0.2">
      <c r="AC230" s="192">
        <v>62</v>
      </c>
      <c r="AD230" s="192"/>
      <c r="AE230" s="203" t="s">
        <v>123</v>
      </c>
      <c r="AF230" s="204">
        <v>1</v>
      </c>
      <c r="AG230" s="205">
        <v>0.28000000000000003</v>
      </c>
    </row>
    <row r="231" spans="29:33" x14ac:dyDescent="0.2">
      <c r="AC231" s="192">
        <v>63</v>
      </c>
      <c r="AD231" s="192"/>
      <c r="AE231" s="203" t="s">
        <v>123</v>
      </c>
      <c r="AF231" s="204">
        <v>2</v>
      </c>
      <c r="AG231" s="205">
        <v>0.18</v>
      </c>
    </row>
    <row r="232" spans="29:33" x14ac:dyDescent="0.2">
      <c r="AC232" s="192">
        <v>64</v>
      </c>
      <c r="AD232" s="192"/>
      <c r="AE232" s="203" t="s">
        <v>123</v>
      </c>
      <c r="AF232" s="204">
        <v>3</v>
      </c>
      <c r="AG232" s="205">
        <v>0.14000000000000001</v>
      </c>
    </row>
    <row r="233" spans="29:33" x14ac:dyDescent="0.2">
      <c r="AC233" s="192">
        <v>65</v>
      </c>
      <c r="AD233" s="192"/>
      <c r="AE233" s="203" t="s">
        <v>123</v>
      </c>
      <c r="AF233" s="204">
        <v>4</v>
      </c>
      <c r="AG233" s="205">
        <v>0.44</v>
      </c>
    </row>
    <row r="234" spans="29:33" x14ac:dyDescent="0.2">
      <c r="AC234" s="192">
        <v>66</v>
      </c>
      <c r="AD234" s="192"/>
      <c r="AE234" s="203" t="s">
        <v>123</v>
      </c>
      <c r="AF234" s="204">
        <v>5</v>
      </c>
      <c r="AG234" s="205">
        <v>0.28999999999999998</v>
      </c>
    </row>
    <row r="235" spans="29:33" x14ac:dyDescent="0.2">
      <c r="AC235" s="192">
        <v>67</v>
      </c>
      <c r="AD235" s="192"/>
      <c r="AE235" s="203" t="s">
        <v>124</v>
      </c>
      <c r="AF235" s="204">
        <v>1</v>
      </c>
      <c r="AG235" s="205">
        <v>0.26</v>
      </c>
    </row>
    <row r="236" spans="29:33" x14ac:dyDescent="0.2">
      <c r="AC236" s="192">
        <v>68</v>
      </c>
      <c r="AD236" s="192"/>
      <c r="AE236" s="203" t="s">
        <v>124</v>
      </c>
      <c r="AF236" s="204">
        <v>2</v>
      </c>
      <c r="AG236" s="205">
        <v>0.27</v>
      </c>
    </row>
    <row r="237" spans="29:33" x14ac:dyDescent="0.2">
      <c r="AC237" s="192">
        <v>69</v>
      </c>
      <c r="AD237" s="192"/>
      <c r="AE237" s="203" t="s">
        <v>124</v>
      </c>
      <c r="AF237" s="204">
        <v>3</v>
      </c>
      <c r="AG237" s="205">
        <v>0.45</v>
      </c>
    </row>
    <row r="238" spans="29:33" x14ac:dyDescent="0.2">
      <c r="AC238" s="192">
        <v>70</v>
      </c>
      <c r="AD238" s="192"/>
      <c r="AE238" s="203" t="s">
        <v>124</v>
      </c>
      <c r="AF238" s="204">
        <v>4</v>
      </c>
      <c r="AG238" s="205">
        <v>0.47</v>
      </c>
    </row>
    <row r="239" spans="29:33" x14ac:dyDescent="0.2">
      <c r="AC239" s="192">
        <v>71</v>
      </c>
      <c r="AD239" s="192"/>
      <c r="AE239" s="203" t="s">
        <v>124</v>
      </c>
      <c r="AF239" s="204">
        <v>5</v>
      </c>
      <c r="AG239" s="205">
        <v>0.33</v>
      </c>
    </row>
    <row r="240" spans="29:33" x14ac:dyDescent="0.2">
      <c r="AC240" s="192">
        <v>72</v>
      </c>
      <c r="AD240" s="192"/>
      <c r="AE240" s="203" t="s">
        <v>125</v>
      </c>
      <c r="AF240" s="204">
        <v>1</v>
      </c>
      <c r="AG240" s="205">
        <v>0.25</v>
      </c>
    </row>
    <row r="241" spans="29:33" x14ac:dyDescent="0.2">
      <c r="AC241" s="192">
        <v>73</v>
      </c>
      <c r="AD241" s="192"/>
      <c r="AE241" s="203" t="s">
        <v>125</v>
      </c>
      <c r="AF241" s="204">
        <v>2</v>
      </c>
      <c r="AG241" s="205">
        <v>0.18</v>
      </c>
    </row>
    <row r="242" spans="29:33" x14ac:dyDescent="0.2">
      <c r="AC242" s="192">
        <v>74</v>
      </c>
      <c r="AD242" s="192"/>
      <c r="AE242" s="203" t="s">
        <v>125</v>
      </c>
      <c r="AF242" s="204">
        <v>3</v>
      </c>
      <c r="AG242" s="205">
        <v>0.3</v>
      </c>
    </row>
    <row r="243" spans="29:33" x14ac:dyDescent="0.2">
      <c r="AC243" s="192">
        <v>75</v>
      </c>
      <c r="AD243" s="192"/>
      <c r="AE243" s="203" t="s">
        <v>125</v>
      </c>
      <c r="AF243" s="204">
        <v>4</v>
      </c>
      <c r="AG243" s="205">
        <v>0.42</v>
      </c>
    </row>
    <row r="244" spans="29:33" x14ac:dyDescent="0.2">
      <c r="AC244" s="192">
        <v>76</v>
      </c>
      <c r="AD244" s="192"/>
      <c r="AE244" s="203" t="s">
        <v>125</v>
      </c>
      <c r="AF244" s="204">
        <v>5</v>
      </c>
      <c r="AG244" s="205">
        <v>0.28999999999999998</v>
      </c>
    </row>
    <row r="245" spans="29:33" x14ac:dyDescent="0.2">
      <c r="AC245" s="192">
        <v>77</v>
      </c>
      <c r="AD245" s="192"/>
      <c r="AE245" s="203" t="s">
        <v>126</v>
      </c>
      <c r="AF245" s="204">
        <v>1</v>
      </c>
      <c r="AG245" s="205">
        <v>0.15</v>
      </c>
    </row>
    <row r="246" spans="29:33" x14ac:dyDescent="0.2">
      <c r="AC246" s="192">
        <v>78</v>
      </c>
      <c r="AD246" s="192"/>
      <c r="AE246" s="203" t="s">
        <v>126</v>
      </c>
      <c r="AF246" s="204">
        <v>2</v>
      </c>
      <c r="AG246" s="205">
        <v>0.23</v>
      </c>
    </row>
    <row r="247" spans="29:33" x14ac:dyDescent="0.2">
      <c r="AC247" s="192">
        <v>79</v>
      </c>
      <c r="AD247" s="192"/>
      <c r="AE247" s="203" t="s">
        <v>126</v>
      </c>
      <c r="AF247" s="204">
        <v>3</v>
      </c>
      <c r="AG247" s="205">
        <v>0.28000000000000003</v>
      </c>
    </row>
    <row r="248" spans="29:33" x14ac:dyDescent="0.2">
      <c r="AC248" s="192">
        <v>80</v>
      </c>
      <c r="AD248" s="192"/>
      <c r="AE248" s="203" t="s">
        <v>126</v>
      </c>
      <c r="AF248" s="204">
        <v>4</v>
      </c>
      <c r="AG248" s="205">
        <v>0.32</v>
      </c>
    </row>
    <row r="249" spans="29:33" x14ac:dyDescent="0.2">
      <c r="AC249" s="192">
        <v>81</v>
      </c>
      <c r="AD249" s="192"/>
      <c r="AE249" s="203" t="s">
        <v>126</v>
      </c>
      <c r="AF249" s="204">
        <v>5</v>
      </c>
      <c r="AG249" s="205">
        <v>0.33</v>
      </c>
    </row>
    <row r="250" spans="29:33" x14ac:dyDescent="0.2">
      <c r="AC250" s="192">
        <v>82</v>
      </c>
      <c r="AD250" s="192"/>
      <c r="AE250" s="203" t="s">
        <v>578</v>
      </c>
      <c r="AF250" s="204">
        <v>1</v>
      </c>
      <c r="AG250" s="205">
        <v>0.08</v>
      </c>
    </row>
    <row r="251" spans="29:33" x14ac:dyDescent="0.2">
      <c r="AC251" s="192">
        <v>83</v>
      </c>
      <c r="AD251" s="192"/>
      <c r="AE251" s="203" t="s">
        <v>578</v>
      </c>
      <c r="AF251" s="204">
        <v>2</v>
      </c>
      <c r="AG251" s="205">
        <v>0.11</v>
      </c>
    </row>
    <row r="252" spans="29:33" x14ac:dyDescent="0.2">
      <c r="AC252" s="192">
        <v>84</v>
      </c>
      <c r="AD252" s="192"/>
      <c r="AE252" s="203" t="s">
        <v>578</v>
      </c>
      <c r="AF252" s="204">
        <v>3</v>
      </c>
      <c r="AG252" s="205">
        <v>0.14000000000000001</v>
      </c>
    </row>
    <row r="253" spans="29:33" x14ac:dyDescent="0.2">
      <c r="AC253" s="192">
        <v>85</v>
      </c>
      <c r="AD253" s="192"/>
      <c r="AE253" s="203" t="s">
        <v>578</v>
      </c>
      <c r="AF253" s="204">
        <v>4</v>
      </c>
      <c r="AG253" s="205">
        <v>0.14000000000000001</v>
      </c>
    </row>
    <row r="254" spans="29:33" x14ac:dyDescent="0.2">
      <c r="AC254" s="192">
        <v>86</v>
      </c>
      <c r="AD254" s="192"/>
      <c r="AE254" s="203" t="s">
        <v>578</v>
      </c>
      <c r="AF254" s="204">
        <v>5</v>
      </c>
      <c r="AG254" s="205">
        <v>7.0000000000000007E-2</v>
      </c>
    </row>
    <row r="255" spans="29:33" x14ac:dyDescent="0.2">
      <c r="AC255" s="192">
        <v>87</v>
      </c>
      <c r="AD255" s="192"/>
      <c r="AE255" s="203" t="s">
        <v>128</v>
      </c>
      <c r="AF255" s="204">
        <v>1</v>
      </c>
      <c r="AG255" s="205">
        <v>0.27</v>
      </c>
    </row>
    <row r="256" spans="29:33" x14ac:dyDescent="0.2">
      <c r="AC256" s="192">
        <v>88</v>
      </c>
      <c r="AD256" s="192"/>
      <c r="AE256" s="203" t="s">
        <v>128</v>
      </c>
      <c r="AF256" s="204">
        <v>2</v>
      </c>
      <c r="AG256" s="205">
        <v>0.32</v>
      </c>
    </row>
    <row r="257" spans="29:33" x14ac:dyDescent="0.2">
      <c r="AC257" s="192">
        <v>89</v>
      </c>
      <c r="AD257" s="192"/>
      <c r="AE257" s="203" t="s">
        <v>128</v>
      </c>
      <c r="AF257" s="204">
        <v>3</v>
      </c>
      <c r="AG257" s="205">
        <v>0.1</v>
      </c>
    </row>
    <row r="258" spans="29:33" x14ac:dyDescent="0.2">
      <c r="AC258" s="192">
        <v>90</v>
      </c>
      <c r="AD258" s="192"/>
      <c r="AE258" s="203" t="s">
        <v>128</v>
      </c>
      <c r="AF258" s="204">
        <v>4</v>
      </c>
      <c r="AG258" s="205">
        <v>0.41</v>
      </c>
    </row>
    <row r="259" spans="29:33" x14ac:dyDescent="0.2">
      <c r="AC259" s="192">
        <v>91</v>
      </c>
      <c r="AD259" s="192"/>
      <c r="AE259" s="203" t="s">
        <v>128</v>
      </c>
      <c r="AF259" s="204">
        <v>5</v>
      </c>
      <c r="AG259" s="205">
        <v>0.33</v>
      </c>
    </row>
    <row r="260" spans="29:33" x14ac:dyDescent="0.2">
      <c r="AC260" s="192">
        <v>92</v>
      </c>
      <c r="AD260" s="192"/>
      <c r="AE260" s="203" t="s">
        <v>129</v>
      </c>
      <c r="AF260" s="204">
        <v>1</v>
      </c>
      <c r="AG260" s="205">
        <v>0.24</v>
      </c>
    </row>
    <row r="261" spans="29:33" x14ac:dyDescent="0.2">
      <c r="AC261" s="192">
        <v>93</v>
      </c>
      <c r="AD261" s="192"/>
      <c r="AE261" s="203" t="s">
        <v>129</v>
      </c>
      <c r="AF261" s="204">
        <v>2</v>
      </c>
      <c r="AG261" s="205">
        <v>0.1</v>
      </c>
    </row>
    <row r="262" spans="29:33" x14ac:dyDescent="0.2">
      <c r="AC262" s="192">
        <v>94</v>
      </c>
      <c r="AD262" s="192"/>
      <c r="AE262" s="203" t="s">
        <v>129</v>
      </c>
      <c r="AF262" s="204">
        <v>3</v>
      </c>
      <c r="AG262" s="205">
        <v>0.31</v>
      </c>
    </row>
    <row r="263" spans="29:33" x14ac:dyDescent="0.2">
      <c r="AC263" s="192">
        <v>95</v>
      </c>
      <c r="AD263" s="192"/>
      <c r="AE263" s="203" t="s">
        <v>129</v>
      </c>
      <c r="AF263" s="204">
        <v>4</v>
      </c>
      <c r="AG263" s="205">
        <v>0.14000000000000001</v>
      </c>
    </row>
    <row r="264" spans="29:33" x14ac:dyDescent="0.2">
      <c r="AC264" s="192">
        <v>96</v>
      </c>
      <c r="AD264" s="192"/>
      <c r="AE264" s="203" t="s">
        <v>129</v>
      </c>
      <c r="AF264" s="204">
        <v>5</v>
      </c>
      <c r="AG264" s="205">
        <v>0.14000000000000001</v>
      </c>
    </row>
    <row r="265" spans="29:33" x14ac:dyDescent="0.2">
      <c r="AC265" s="192">
        <v>97</v>
      </c>
      <c r="AD265" s="192"/>
      <c r="AE265" s="203" t="s">
        <v>130</v>
      </c>
      <c r="AF265" s="204">
        <v>1</v>
      </c>
      <c r="AG265" s="205">
        <v>0.1</v>
      </c>
    </row>
    <row r="266" spans="29:33" x14ac:dyDescent="0.2">
      <c r="AC266" s="192">
        <v>98</v>
      </c>
      <c r="AD266" s="192"/>
      <c r="AE266" s="203" t="s">
        <v>130</v>
      </c>
      <c r="AF266" s="204">
        <v>2</v>
      </c>
      <c r="AG266" s="205">
        <v>7.0000000000000007E-2</v>
      </c>
    </row>
    <row r="267" spans="29:33" x14ac:dyDescent="0.2">
      <c r="AC267" s="192">
        <v>99</v>
      </c>
      <c r="AD267" s="192"/>
      <c r="AE267" s="203" t="s">
        <v>130</v>
      </c>
      <c r="AF267" s="204">
        <v>3</v>
      </c>
      <c r="AG267" s="205">
        <v>0.23</v>
      </c>
    </row>
    <row r="268" spans="29:33" x14ac:dyDescent="0.2">
      <c r="AC268" s="192">
        <v>100</v>
      </c>
      <c r="AD268" s="192"/>
      <c r="AE268" s="203" t="s">
        <v>130</v>
      </c>
      <c r="AF268" s="204">
        <v>4</v>
      </c>
      <c r="AG268" s="205">
        <v>0.24</v>
      </c>
    </row>
    <row r="269" spans="29:33" x14ac:dyDescent="0.2">
      <c r="AC269" s="192">
        <v>101</v>
      </c>
      <c r="AD269" s="192"/>
      <c r="AE269" s="203" t="s">
        <v>130</v>
      </c>
      <c r="AF269" s="204">
        <v>5</v>
      </c>
      <c r="AG269" s="205">
        <v>0.28000000000000003</v>
      </c>
    </row>
    <row r="270" spans="29:33" x14ac:dyDescent="0.2">
      <c r="AC270" s="192">
        <v>102</v>
      </c>
      <c r="AD270" s="192"/>
      <c r="AE270" s="203" t="s">
        <v>131</v>
      </c>
      <c r="AF270" s="204">
        <v>1</v>
      </c>
      <c r="AG270" s="205">
        <v>0.2</v>
      </c>
    </row>
    <row r="271" spans="29:33" x14ac:dyDescent="0.2">
      <c r="AC271" s="192">
        <v>103</v>
      </c>
      <c r="AD271" s="192"/>
      <c r="AE271" s="203" t="s">
        <v>131</v>
      </c>
      <c r="AF271" s="204">
        <v>2</v>
      </c>
      <c r="AG271" s="205">
        <v>0.37</v>
      </c>
    </row>
    <row r="272" spans="29:33" x14ac:dyDescent="0.2">
      <c r="AC272" s="192">
        <v>104</v>
      </c>
      <c r="AD272" s="192"/>
      <c r="AE272" s="203" t="s">
        <v>131</v>
      </c>
      <c r="AF272" s="204">
        <v>3</v>
      </c>
      <c r="AG272" s="205">
        <v>0.09</v>
      </c>
    </row>
    <row r="273" spans="29:33" x14ac:dyDescent="0.2">
      <c r="AC273" s="192">
        <v>105</v>
      </c>
      <c r="AD273" s="192"/>
      <c r="AE273" s="203" t="s">
        <v>131</v>
      </c>
      <c r="AF273" s="204">
        <v>4</v>
      </c>
      <c r="AG273" s="205">
        <v>0.16</v>
      </c>
    </row>
    <row r="274" spans="29:33" x14ac:dyDescent="0.2">
      <c r="AC274" s="192">
        <v>106</v>
      </c>
      <c r="AD274" s="192"/>
      <c r="AE274" s="203" t="s">
        <v>131</v>
      </c>
      <c r="AF274" s="204">
        <v>5</v>
      </c>
      <c r="AG274" s="205">
        <v>0.13</v>
      </c>
    </row>
    <row r="275" spans="29:33" x14ac:dyDescent="0.2">
      <c r="AC275" s="192">
        <v>107</v>
      </c>
      <c r="AD275" s="192"/>
      <c r="AE275" s="203" t="s">
        <v>132</v>
      </c>
      <c r="AF275" s="204">
        <v>1</v>
      </c>
      <c r="AG275" s="205">
        <v>0.25</v>
      </c>
    </row>
    <row r="276" spans="29:33" x14ac:dyDescent="0.2">
      <c r="AC276" s="192">
        <v>108</v>
      </c>
      <c r="AD276" s="192"/>
      <c r="AE276" s="203" t="s">
        <v>132</v>
      </c>
      <c r="AF276" s="204">
        <v>2</v>
      </c>
      <c r="AG276" s="205">
        <v>0.25</v>
      </c>
    </row>
    <row r="277" spans="29:33" x14ac:dyDescent="0.2">
      <c r="AC277" s="192">
        <v>109</v>
      </c>
      <c r="AD277" s="192"/>
      <c r="AE277" s="203" t="s">
        <v>132</v>
      </c>
      <c r="AF277" s="204">
        <v>3</v>
      </c>
      <c r="AG277" s="205">
        <v>0.33</v>
      </c>
    </row>
    <row r="278" spans="29:33" x14ac:dyDescent="0.2">
      <c r="AC278" s="192">
        <v>110</v>
      </c>
      <c r="AD278" s="192"/>
      <c r="AE278" s="203" t="s">
        <v>132</v>
      </c>
      <c r="AF278" s="204">
        <v>4</v>
      </c>
      <c r="AG278" s="205">
        <v>0.25</v>
      </c>
    </row>
    <row r="279" spans="29:33" x14ac:dyDescent="0.2">
      <c r="AC279" s="192">
        <v>111</v>
      </c>
      <c r="AD279" s="192"/>
      <c r="AE279" s="203" t="s">
        <v>132</v>
      </c>
      <c r="AF279" s="204">
        <v>5</v>
      </c>
      <c r="AG279" s="205">
        <v>0.15</v>
      </c>
    </row>
    <row r="280" spans="29:33" x14ac:dyDescent="0.2">
      <c r="AC280" s="192">
        <v>112</v>
      </c>
      <c r="AD280" s="192"/>
      <c r="AE280" s="203" t="s">
        <v>133</v>
      </c>
      <c r="AF280" s="204">
        <v>1</v>
      </c>
      <c r="AG280" s="205">
        <v>0.17</v>
      </c>
    </row>
    <row r="281" spans="29:33" x14ac:dyDescent="0.2">
      <c r="AC281" s="192">
        <v>113</v>
      </c>
      <c r="AD281" s="192"/>
      <c r="AE281" s="203" t="s">
        <v>133</v>
      </c>
      <c r="AF281" s="204">
        <v>2</v>
      </c>
      <c r="AG281" s="205">
        <v>0.25</v>
      </c>
    </row>
    <row r="282" spans="29:33" x14ac:dyDescent="0.2">
      <c r="AC282" s="192">
        <v>114</v>
      </c>
      <c r="AD282" s="192"/>
      <c r="AE282" s="203" t="s">
        <v>133</v>
      </c>
      <c r="AF282" s="204">
        <v>3</v>
      </c>
      <c r="AG282" s="205">
        <v>0.12</v>
      </c>
    </row>
    <row r="283" spans="29:33" x14ac:dyDescent="0.2">
      <c r="AC283" s="192">
        <v>115</v>
      </c>
      <c r="AD283" s="192"/>
      <c r="AE283" s="203" t="s">
        <v>133</v>
      </c>
      <c r="AF283" s="204">
        <v>4</v>
      </c>
      <c r="AG283" s="205">
        <v>0.18</v>
      </c>
    </row>
    <row r="284" spans="29:33" x14ac:dyDescent="0.2">
      <c r="AC284" s="192">
        <v>116</v>
      </c>
      <c r="AD284" s="192"/>
      <c r="AE284" s="203" t="s">
        <v>133</v>
      </c>
      <c r="AF284" s="204">
        <v>5</v>
      </c>
      <c r="AG284" s="205">
        <v>0.2</v>
      </c>
    </row>
    <row r="285" spans="29:33" x14ac:dyDescent="0.2">
      <c r="AC285" s="192">
        <v>117</v>
      </c>
      <c r="AD285" s="192"/>
      <c r="AE285" s="203" t="s">
        <v>134</v>
      </c>
      <c r="AF285" s="204">
        <v>1</v>
      </c>
      <c r="AG285" s="205">
        <v>0.23</v>
      </c>
    </row>
    <row r="286" spans="29:33" x14ac:dyDescent="0.2">
      <c r="AC286" s="192">
        <v>118</v>
      </c>
      <c r="AD286" s="192"/>
      <c r="AE286" s="203" t="s">
        <v>134</v>
      </c>
      <c r="AF286" s="204">
        <v>2</v>
      </c>
      <c r="AG286" s="205">
        <v>0.16</v>
      </c>
    </row>
    <row r="287" spans="29:33" x14ac:dyDescent="0.2">
      <c r="AC287" s="192">
        <v>119</v>
      </c>
      <c r="AD287" s="192"/>
      <c r="AE287" s="203" t="s">
        <v>134</v>
      </c>
      <c r="AF287" s="204">
        <v>3</v>
      </c>
      <c r="AG287" s="205">
        <v>0.16</v>
      </c>
    </row>
    <row r="288" spans="29:33" x14ac:dyDescent="0.2">
      <c r="AC288" s="192">
        <v>120</v>
      </c>
      <c r="AD288" s="192"/>
      <c r="AE288" s="203" t="s">
        <v>134</v>
      </c>
      <c r="AF288" s="204">
        <v>4</v>
      </c>
      <c r="AG288" s="205">
        <v>0.35</v>
      </c>
    </row>
    <row r="289" spans="29:33" x14ac:dyDescent="0.2">
      <c r="AC289" s="192">
        <v>121</v>
      </c>
      <c r="AD289" s="192"/>
      <c r="AE289" s="203" t="s">
        <v>134</v>
      </c>
      <c r="AF289" s="204">
        <v>5</v>
      </c>
      <c r="AG289" s="205">
        <v>0.18</v>
      </c>
    </row>
    <row r="290" spans="29:33" x14ac:dyDescent="0.2">
      <c r="AC290" s="192">
        <v>122</v>
      </c>
      <c r="AD290" s="192"/>
      <c r="AE290" s="203" t="s">
        <v>135</v>
      </c>
      <c r="AF290" s="204">
        <v>1</v>
      </c>
      <c r="AG290" s="205">
        <v>0.2</v>
      </c>
    </row>
    <row r="291" spans="29:33" x14ac:dyDescent="0.2">
      <c r="AC291" s="192">
        <v>123</v>
      </c>
      <c r="AD291" s="192"/>
      <c r="AE291" s="203" t="s">
        <v>135</v>
      </c>
      <c r="AF291" s="204">
        <v>2</v>
      </c>
      <c r="AG291" s="205">
        <v>0.31</v>
      </c>
    </row>
    <row r="292" spans="29:33" x14ac:dyDescent="0.2">
      <c r="AC292" s="192">
        <v>124</v>
      </c>
      <c r="AD292" s="192"/>
      <c r="AE292" s="203" t="s">
        <v>135</v>
      </c>
      <c r="AF292" s="204">
        <v>3</v>
      </c>
      <c r="AG292" s="205">
        <v>0.37</v>
      </c>
    </row>
    <row r="293" spans="29:33" x14ac:dyDescent="0.2">
      <c r="AC293" s="192">
        <v>125</v>
      </c>
      <c r="AD293" s="192"/>
      <c r="AE293" s="203" t="s">
        <v>135</v>
      </c>
      <c r="AF293" s="204">
        <v>4</v>
      </c>
      <c r="AG293" s="205">
        <v>0.14000000000000001</v>
      </c>
    </row>
    <row r="294" spans="29:33" x14ac:dyDescent="0.2">
      <c r="AC294" s="192">
        <v>126</v>
      </c>
      <c r="AD294" s="192"/>
      <c r="AE294" s="203" t="s">
        <v>135</v>
      </c>
      <c r="AF294" s="204">
        <v>5</v>
      </c>
      <c r="AG294" s="205">
        <v>0.32</v>
      </c>
    </row>
    <row r="295" spans="29:33" x14ac:dyDescent="0.2">
      <c r="AC295" s="192">
        <v>127</v>
      </c>
      <c r="AD295" s="192"/>
      <c r="AE295" s="203" t="s">
        <v>136</v>
      </c>
      <c r="AF295" s="204">
        <v>1</v>
      </c>
      <c r="AG295" s="205">
        <v>0.45</v>
      </c>
    </row>
    <row r="296" spans="29:33" x14ac:dyDescent="0.2">
      <c r="AC296" s="192">
        <v>128</v>
      </c>
      <c r="AD296" s="192"/>
      <c r="AE296" s="203" t="s">
        <v>136</v>
      </c>
      <c r="AF296" s="204">
        <v>2</v>
      </c>
      <c r="AG296" s="205">
        <v>0.41</v>
      </c>
    </row>
    <row r="297" spans="29:33" x14ac:dyDescent="0.2">
      <c r="AC297" s="192">
        <v>129</v>
      </c>
      <c r="AD297" s="192"/>
      <c r="AE297" s="203" t="s">
        <v>136</v>
      </c>
      <c r="AF297" s="204">
        <v>3</v>
      </c>
      <c r="AG297" s="205">
        <v>0.42</v>
      </c>
    </row>
    <row r="298" spans="29:33" x14ac:dyDescent="0.2">
      <c r="AC298" s="192">
        <v>130</v>
      </c>
      <c r="AD298" s="192"/>
      <c r="AE298" s="203" t="s">
        <v>136</v>
      </c>
      <c r="AF298" s="204">
        <v>4</v>
      </c>
      <c r="AG298" s="205">
        <v>0.46</v>
      </c>
    </row>
    <row r="299" spans="29:33" x14ac:dyDescent="0.2">
      <c r="AC299" s="192">
        <v>131</v>
      </c>
      <c r="AD299" s="192"/>
      <c r="AE299" s="203" t="s">
        <v>136</v>
      </c>
      <c r="AF299" s="204">
        <v>5</v>
      </c>
      <c r="AG299" s="205">
        <v>0.53</v>
      </c>
    </row>
    <row r="300" spans="29:33" x14ac:dyDescent="0.2">
      <c r="AC300" s="192">
        <v>132</v>
      </c>
      <c r="AD300" s="192"/>
      <c r="AE300" s="203" t="s">
        <v>137</v>
      </c>
      <c r="AF300" s="204">
        <v>1</v>
      </c>
      <c r="AG300" s="205">
        <v>0.39</v>
      </c>
    </row>
    <row r="301" spans="29:33" x14ac:dyDescent="0.2">
      <c r="AC301" s="192">
        <v>133</v>
      </c>
      <c r="AD301" s="192"/>
      <c r="AE301" s="203" t="s">
        <v>137</v>
      </c>
      <c r="AF301" s="204">
        <v>2</v>
      </c>
      <c r="AG301" s="205">
        <v>0.43</v>
      </c>
    </row>
    <row r="302" spans="29:33" x14ac:dyDescent="0.2">
      <c r="AC302" s="192">
        <v>134</v>
      </c>
      <c r="AD302" s="192"/>
      <c r="AE302" s="203" t="s">
        <v>137</v>
      </c>
      <c r="AF302" s="204">
        <v>3</v>
      </c>
      <c r="AG302" s="205">
        <v>0.6</v>
      </c>
    </row>
    <row r="303" spans="29:33" x14ac:dyDescent="0.2">
      <c r="AC303" s="192">
        <v>135</v>
      </c>
      <c r="AD303" s="192"/>
      <c r="AE303" s="203" t="s">
        <v>137</v>
      </c>
      <c r="AF303" s="204">
        <v>4</v>
      </c>
      <c r="AG303" s="205">
        <v>0.33</v>
      </c>
    </row>
    <row r="304" spans="29:33" x14ac:dyDescent="0.2">
      <c r="AC304" s="192">
        <v>136</v>
      </c>
      <c r="AD304" s="192"/>
      <c r="AE304" s="203" t="s">
        <v>137</v>
      </c>
      <c r="AF304" s="204">
        <v>5</v>
      </c>
      <c r="AG304" s="205">
        <v>0.36</v>
      </c>
    </row>
    <row r="305" spans="29:33" x14ac:dyDescent="0.2">
      <c r="AC305" s="192">
        <v>137</v>
      </c>
      <c r="AD305" s="192"/>
      <c r="AE305" s="203" t="s">
        <v>138</v>
      </c>
      <c r="AF305" s="204">
        <v>1</v>
      </c>
      <c r="AG305" s="205">
        <v>0.56000000000000005</v>
      </c>
    </row>
    <row r="306" spans="29:33" x14ac:dyDescent="0.2">
      <c r="AC306" s="192">
        <v>138</v>
      </c>
      <c r="AD306" s="192"/>
      <c r="AE306" s="203" t="s">
        <v>138</v>
      </c>
      <c r="AF306" s="204">
        <v>2</v>
      </c>
      <c r="AG306" s="205">
        <v>0.37</v>
      </c>
    </row>
    <row r="307" spans="29:33" x14ac:dyDescent="0.2">
      <c r="AC307" s="192">
        <v>139</v>
      </c>
      <c r="AD307" s="192"/>
      <c r="AE307" s="203" t="s">
        <v>138</v>
      </c>
      <c r="AF307" s="204">
        <v>3</v>
      </c>
      <c r="AG307" s="205">
        <v>0.56000000000000005</v>
      </c>
    </row>
    <row r="308" spans="29:33" x14ac:dyDescent="0.2">
      <c r="AC308" s="192">
        <v>140</v>
      </c>
      <c r="AD308" s="192"/>
      <c r="AE308" s="203" t="s">
        <v>138</v>
      </c>
      <c r="AF308" s="204">
        <v>4</v>
      </c>
      <c r="AG308" s="205">
        <v>0.15</v>
      </c>
    </row>
    <row r="309" spans="29:33" x14ac:dyDescent="0.2">
      <c r="AC309" s="192">
        <v>141</v>
      </c>
      <c r="AD309" s="192"/>
      <c r="AE309" s="203" t="s">
        <v>138</v>
      </c>
      <c r="AF309" s="204">
        <v>5</v>
      </c>
      <c r="AG309" s="205">
        <v>0.41</v>
      </c>
    </row>
    <row r="310" spans="29:33" x14ac:dyDescent="0.2">
      <c r="AC310" s="192">
        <v>142</v>
      </c>
      <c r="AD310" s="192"/>
      <c r="AE310" s="203" t="s">
        <v>139</v>
      </c>
      <c r="AF310" s="204">
        <v>1</v>
      </c>
      <c r="AG310" s="205">
        <v>0.2</v>
      </c>
    </row>
    <row r="311" spans="29:33" x14ac:dyDescent="0.2">
      <c r="AC311" s="192">
        <v>143</v>
      </c>
      <c r="AD311" s="192"/>
      <c r="AE311" s="203" t="s">
        <v>139</v>
      </c>
      <c r="AF311" s="204">
        <v>2</v>
      </c>
      <c r="AG311" s="205">
        <v>0.1</v>
      </c>
    </row>
    <row r="312" spans="29:33" x14ac:dyDescent="0.2">
      <c r="AC312" s="192">
        <v>144</v>
      </c>
      <c r="AD312" s="192"/>
      <c r="AE312" s="203" t="s">
        <v>139</v>
      </c>
      <c r="AF312" s="204">
        <v>3</v>
      </c>
      <c r="AG312" s="205">
        <v>0.22</v>
      </c>
    </row>
    <row r="313" spans="29:33" x14ac:dyDescent="0.2">
      <c r="AC313" s="192">
        <v>145</v>
      </c>
      <c r="AD313" s="192"/>
      <c r="AE313" s="203" t="s">
        <v>139</v>
      </c>
      <c r="AF313" s="204">
        <v>4</v>
      </c>
      <c r="AG313" s="205">
        <v>0.2</v>
      </c>
    </row>
    <row r="314" spans="29:33" x14ac:dyDescent="0.2">
      <c r="AC314" s="192">
        <v>146</v>
      </c>
      <c r="AD314" s="192"/>
      <c r="AE314" s="203" t="s">
        <v>139</v>
      </c>
      <c r="AF314" s="204">
        <v>5</v>
      </c>
      <c r="AG314" s="205">
        <v>0.31</v>
      </c>
    </row>
    <row r="315" spans="29:33" x14ac:dyDescent="0.2">
      <c r="AC315" s="192">
        <v>147</v>
      </c>
      <c r="AD315" s="192"/>
      <c r="AE315" s="203" t="s">
        <v>140</v>
      </c>
      <c r="AF315" s="204">
        <v>1</v>
      </c>
      <c r="AG315" s="205">
        <v>0.16</v>
      </c>
    </row>
    <row r="316" spans="29:33" x14ac:dyDescent="0.2">
      <c r="AC316" s="192">
        <v>148</v>
      </c>
      <c r="AD316" s="192"/>
      <c r="AE316" s="203" t="s">
        <v>140</v>
      </c>
      <c r="AF316" s="204">
        <v>2</v>
      </c>
      <c r="AG316" s="205">
        <v>0.27</v>
      </c>
    </row>
    <row r="317" spans="29:33" x14ac:dyDescent="0.2">
      <c r="AC317" s="192">
        <v>149</v>
      </c>
      <c r="AD317" s="192"/>
      <c r="AE317" s="203" t="s">
        <v>140</v>
      </c>
      <c r="AF317" s="204">
        <v>3</v>
      </c>
      <c r="AG317" s="205">
        <v>0.16</v>
      </c>
    </row>
    <row r="318" spans="29:33" x14ac:dyDescent="0.2">
      <c r="AC318" s="192">
        <v>150</v>
      </c>
      <c r="AD318" s="192"/>
      <c r="AE318" s="203" t="s">
        <v>140</v>
      </c>
      <c r="AF318" s="204">
        <v>4</v>
      </c>
      <c r="AG318" s="205">
        <v>0.11</v>
      </c>
    </row>
    <row r="319" spans="29:33" x14ac:dyDescent="0.2">
      <c r="AC319" s="192">
        <v>151</v>
      </c>
      <c r="AD319" s="192"/>
      <c r="AE319" s="203" t="s">
        <v>140</v>
      </c>
      <c r="AF319" s="204">
        <v>5</v>
      </c>
      <c r="AG319" s="205">
        <v>0.12</v>
      </c>
    </row>
    <row r="320" spans="29:33" x14ac:dyDescent="0.2">
      <c r="AC320" s="192">
        <v>152</v>
      </c>
      <c r="AD320" s="192"/>
      <c r="AE320" s="203" t="s">
        <v>141</v>
      </c>
      <c r="AF320" s="204">
        <v>1</v>
      </c>
      <c r="AG320" s="205">
        <v>0.2</v>
      </c>
    </row>
    <row r="321" spans="29:33" x14ac:dyDescent="0.2">
      <c r="AC321" s="192">
        <v>153</v>
      </c>
      <c r="AD321" s="192"/>
      <c r="AE321" s="203" t="s">
        <v>141</v>
      </c>
      <c r="AF321" s="204">
        <v>2</v>
      </c>
      <c r="AG321" s="205">
        <v>0.22</v>
      </c>
    </row>
    <row r="322" spans="29:33" x14ac:dyDescent="0.2">
      <c r="AC322" s="192">
        <v>154</v>
      </c>
      <c r="AD322" s="192"/>
      <c r="AE322" s="203" t="s">
        <v>141</v>
      </c>
      <c r="AF322" s="204">
        <v>3</v>
      </c>
      <c r="AG322" s="205">
        <v>0.25</v>
      </c>
    </row>
    <row r="323" spans="29:33" x14ac:dyDescent="0.2">
      <c r="AC323" s="192">
        <v>155</v>
      </c>
      <c r="AD323" s="192"/>
      <c r="AE323" s="203" t="s">
        <v>141</v>
      </c>
      <c r="AF323" s="204">
        <v>4</v>
      </c>
      <c r="AG323" s="205">
        <v>0.24</v>
      </c>
    </row>
    <row r="324" spans="29:33" x14ac:dyDescent="0.2">
      <c r="AC324" s="192">
        <v>156</v>
      </c>
      <c r="AD324" s="192"/>
      <c r="AE324" s="203" t="s">
        <v>141</v>
      </c>
      <c r="AF324" s="204">
        <v>5</v>
      </c>
      <c r="AG324" s="205">
        <v>0.19</v>
      </c>
    </row>
    <row r="325" spans="29:33" x14ac:dyDescent="0.2">
      <c r="AC325" s="192">
        <v>157</v>
      </c>
      <c r="AD325" s="192"/>
      <c r="AE325" s="203" t="s">
        <v>142</v>
      </c>
      <c r="AF325" s="204">
        <v>1</v>
      </c>
      <c r="AG325" s="205">
        <v>0</v>
      </c>
    </row>
    <row r="326" spans="29:33" x14ac:dyDescent="0.2">
      <c r="AC326" s="192">
        <v>158</v>
      </c>
      <c r="AD326" s="192"/>
      <c r="AE326" s="203" t="s">
        <v>142</v>
      </c>
      <c r="AF326" s="204">
        <v>2</v>
      </c>
      <c r="AG326" s="205">
        <v>0.32</v>
      </c>
    </row>
    <row r="327" spans="29:33" x14ac:dyDescent="0.2">
      <c r="AC327" s="192">
        <v>159</v>
      </c>
      <c r="AD327" s="192"/>
      <c r="AE327" s="203" t="s">
        <v>142</v>
      </c>
      <c r="AF327" s="204">
        <v>3</v>
      </c>
      <c r="AG327" s="205">
        <v>0.46</v>
      </c>
    </row>
    <row r="328" spans="29:33" x14ac:dyDescent="0.2">
      <c r="AC328" s="192">
        <v>160</v>
      </c>
      <c r="AD328" s="192"/>
      <c r="AE328" s="203" t="s">
        <v>142</v>
      </c>
      <c r="AF328" s="204">
        <v>4</v>
      </c>
      <c r="AG328" s="205">
        <v>0.15</v>
      </c>
    </row>
    <row r="329" spans="29:33" x14ac:dyDescent="0.2">
      <c r="AC329" s="192">
        <v>161</v>
      </c>
      <c r="AD329" s="192"/>
      <c r="AE329" s="203" t="s">
        <v>142</v>
      </c>
      <c r="AF329" s="204">
        <v>5</v>
      </c>
      <c r="AG329" s="205">
        <v>0.66</v>
      </c>
    </row>
    <row r="330" spans="29:33" x14ac:dyDescent="0.2">
      <c r="AC330" s="192">
        <v>162</v>
      </c>
      <c r="AD330" s="192"/>
      <c r="AE330" s="203" t="s">
        <v>143</v>
      </c>
      <c r="AF330" s="204">
        <v>1</v>
      </c>
      <c r="AG330" s="205">
        <v>0.34</v>
      </c>
    </row>
    <row r="331" spans="29:33" x14ac:dyDescent="0.2">
      <c r="AC331" s="192">
        <v>163</v>
      </c>
      <c r="AD331" s="192"/>
      <c r="AE331" s="203" t="s">
        <v>143</v>
      </c>
      <c r="AF331" s="204">
        <v>2</v>
      </c>
      <c r="AG331" s="205">
        <v>0.36</v>
      </c>
    </row>
    <row r="332" spans="29:33" x14ac:dyDescent="0.2">
      <c r="AC332" s="192">
        <v>164</v>
      </c>
      <c r="AD332" s="192"/>
      <c r="AE332" s="203" t="s">
        <v>143</v>
      </c>
      <c r="AF332" s="204">
        <v>3</v>
      </c>
      <c r="AG332" s="205">
        <v>0.25</v>
      </c>
    </row>
    <row r="333" spans="29:33" x14ac:dyDescent="0.2">
      <c r="AC333" s="192">
        <v>165</v>
      </c>
      <c r="AD333" s="192"/>
      <c r="AE333" s="203" t="s">
        <v>143</v>
      </c>
      <c r="AF333" s="204">
        <v>4</v>
      </c>
      <c r="AG333" s="205">
        <v>0.37</v>
      </c>
    </row>
    <row r="334" spans="29:33" x14ac:dyDescent="0.2">
      <c r="AC334" s="192">
        <v>166</v>
      </c>
      <c r="AD334" s="192"/>
      <c r="AE334" s="203" t="s">
        <v>143</v>
      </c>
      <c r="AF334" s="204">
        <v>5</v>
      </c>
      <c r="AG334" s="205">
        <v>0.42</v>
      </c>
    </row>
    <row r="335" spans="29:33" x14ac:dyDescent="0.2">
      <c r="AC335" s="192">
        <v>167</v>
      </c>
      <c r="AD335" s="192"/>
      <c r="AE335" s="203" t="s">
        <v>144</v>
      </c>
      <c r="AF335" s="204">
        <v>1</v>
      </c>
      <c r="AG335" s="205">
        <v>0.19</v>
      </c>
    </row>
    <row r="336" spans="29:33" x14ac:dyDescent="0.2">
      <c r="AC336" s="192">
        <v>168</v>
      </c>
      <c r="AD336" s="192"/>
      <c r="AE336" s="203" t="s">
        <v>144</v>
      </c>
      <c r="AF336" s="204">
        <v>2</v>
      </c>
      <c r="AG336" s="205">
        <v>0.21</v>
      </c>
    </row>
    <row r="337" spans="29:33" x14ac:dyDescent="0.2">
      <c r="AC337" s="192">
        <v>169</v>
      </c>
      <c r="AD337" s="192"/>
      <c r="AE337" s="203" t="s">
        <v>144</v>
      </c>
      <c r="AF337" s="204">
        <v>3</v>
      </c>
      <c r="AG337" s="205">
        <v>0.15</v>
      </c>
    </row>
    <row r="338" spans="29:33" x14ac:dyDescent="0.2">
      <c r="AC338" s="192">
        <v>170</v>
      </c>
      <c r="AD338" s="192"/>
      <c r="AE338" s="203" t="s">
        <v>144</v>
      </c>
      <c r="AF338" s="204">
        <v>4</v>
      </c>
      <c r="AG338" s="205">
        <v>0.24</v>
      </c>
    </row>
    <row r="339" spans="29:33" x14ac:dyDescent="0.2">
      <c r="AC339" s="192">
        <v>171</v>
      </c>
      <c r="AD339" s="192"/>
      <c r="AE339" s="203" t="s">
        <v>144</v>
      </c>
      <c r="AF339" s="204">
        <v>5</v>
      </c>
      <c r="AG339" s="205">
        <v>0.43</v>
      </c>
    </row>
    <row r="340" spans="29:33" x14ac:dyDescent="0.2">
      <c r="AC340" s="192">
        <v>172</v>
      </c>
      <c r="AD340" s="192"/>
      <c r="AE340" s="203" t="s">
        <v>145</v>
      </c>
      <c r="AF340" s="204">
        <v>1</v>
      </c>
      <c r="AG340" s="205">
        <v>0.5</v>
      </c>
    </row>
    <row r="341" spans="29:33" x14ac:dyDescent="0.2">
      <c r="AC341" s="192">
        <v>173</v>
      </c>
      <c r="AD341" s="192"/>
      <c r="AE341" s="203" t="s">
        <v>145</v>
      </c>
      <c r="AF341" s="204">
        <v>2</v>
      </c>
      <c r="AG341" s="205">
        <v>0.35</v>
      </c>
    </row>
    <row r="342" spans="29:33" x14ac:dyDescent="0.2">
      <c r="AC342" s="192">
        <v>174</v>
      </c>
      <c r="AD342" s="192"/>
      <c r="AE342" s="203" t="s">
        <v>145</v>
      </c>
      <c r="AF342" s="204">
        <v>3</v>
      </c>
      <c r="AG342" s="205">
        <v>0.16</v>
      </c>
    </row>
    <row r="343" spans="29:33" x14ac:dyDescent="0.2">
      <c r="AC343" s="192">
        <v>175</v>
      </c>
      <c r="AD343" s="192"/>
      <c r="AE343" s="203" t="s">
        <v>145</v>
      </c>
      <c r="AF343" s="204">
        <v>4</v>
      </c>
      <c r="AG343" s="205">
        <v>0.15</v>
      </c>
    </row>
    <row r="344" spans="29:33" x14ac:dyDescent="0.2">
      <c r="AC344" s="192">
        <v>176</v>
      </c>
      <c r="AD344" s="192"/>
      <c r="AE344" s="203" t="s">
        <v>145</v>
      </c>
      <c r="AF344" s="204">
        <v>5</v>
      </c>
      <c r="AG344" s="205">
        <v>0.38</v>
      </c>
    </row>
    <row r="345" spans="29:33" x14ac:dyDescent="0.2">
      <c r="AC345" s="192">
        <v>177</v>
      </c>
      <c r="AD345" s="192"/>
      <c r="AE345" s="203" t="s">
        <v>146</v>
      </c>
      <c r="AF345" s="204">
        <v>1</v>
      </c>
      <c r="AG345" s="205">
        <v>0.13</v>
      </c>
    </row>
    <row r="346" spans="29:33" x14ac:dyDescent="0.2">
      <c r="AC346" s="192">
        <v>178</v>
      </c>
      <c r="AD346" s="192"/>
      <c r="AE346" s="203" t="s">
        <v>146</v>
      </c>
      <c r="AF346" s="204">
        <v>2</v>
      </c>
      <c r="AG346" s="205">
        <v>0.25</v>
      </c>
    </row>
    <row r="347" spans="29:33" x14ac:dyDescent="0.2">
      <c r="AC347" s="192">
        <v>179</v>
      </c>
      <c r="AD347" s="192"/>
      <c r="AE347" s="203" t="s">
        <v>146</v>
      </c>
      <c r="AF347" s="204">
        <v>3</v>
      </c>
      <c r="AG347" s="205">
        <v>0.2</v>
      </c>
    </row>
    <row r="348" spans="29:33" x14ac:dyDescent="0.2">
      <c r="AC348" s="192">
        <v>180</v>
      </c>
      <c r="AD348" s="192"/>
      <c r="AE348" s="203" t="s">
        <v>146</v>
      </c>
      <c r="AF348" s="204">
        <v>4</v>
      </c>
      <c r="AG348" s="205">
        <v>0.28000000000000003</v>
      </c>
    </row>
    <row r="349" spans="29:33" x14ac:dyDescent="0.2">
      <c r="AC349" s="192">
        <v>181</v>
      </c>
      <c r="AD349" s="192"/>
      <c r="AE349" s="203" t="s">
        <v>146</v>
      </c>
      <c r="AF349" s="204">
        <v>5</v>
      </c>
      <c r="AG349" s="205">
        <v>0.38</v>
      </c>
    </row>
    <row r="350" spans="29:33" x14ac:dyDescent="0.2">
      <c r="AC350" s="192">
        <v>182</v>
      </c>
      <c r="AD350" s="192"/>
      <c r="AE350" s="203" t="s">
        <v>147</v>
      </c>
      <c r="AF350" s="204">
        <v>1</v>
      </c>
      <c r="AG350" s="205">
        <v>0.16</v>
      </c>
    </row>
    <row r="351" spans="29:33" x14ac:dyDescent="0.2">
      <c r="AC351" s="192">
        <v>183</v>
      </c>
      <c r="AD351" s="192"/>
      <c r="AE351" s="203" t="s">
        <v>147</v>
      </c>
      <c r="AF351" s="204">
        <v>2</v>
      </c>
      <c r="AG351" s="205">
        <v>0.28000000000000003</v>
      </c>
    </row>
    <row r="352" spans="29:33" x14ac:dyDescent="0.2">
      <c r="AC352" s="192">
        <v>184</v>
      </c>
      <c r="AD352" s="192"/>
      <c r="AE352" s="203" t="s">
        <v>147</v>
      </c>
      <c r="AF352" s="204">
        <v>3</v>
      </c>
      <c r="AG352" s="205">
        <v>0.2</v>
      </c>
    </row>
    <row r="353" spans="29:33" x14ac:dyDescent="0.2">
      <c r="AC353" s="192">
        <v>185</v>
      </c>
      <c r="AD353" s="192"/>
      <c r="AE353" s="203" t="s">
        <v>147</v>
      </c>
      <c r="AF353" s="204">
        <v>4</v>
      </c>
      <c r="AG353" s="205">
        <v>0.06</v>
      </c>
    </row>
    <row r="354" spans="29:33" x14ac:dyDescent="0.2">
      <c r="AC354" s="192">
        <v>186</v>
      </c>
      <c r="AD354" s="192"/>
      <c r="AE354" s="203" t="s">
        <v>147</v>
      </c>
      <c r="AF354" s="204">
        <v>5</v>
      </c>
      <c r="AG354" s="205">
        <v>0.11</v>
      </c>
    </row>
    <row r="355" spans="29:33" x14ac:dyDescent="0.2">
      <c r="AC355" s="192">
        <v>187</v>
      </c>
      <c r="AD355" s="192"/>
      <c r="AE355" s="203" t="s">
        <v>148</v>
      </c>
      <c r="AF355" s="204">
        <v>1</v>
      </c>
      <c r="AG355" s="205">
        <v>0.1</v>
      </c>
    </row>
    <row r="356" spans="29:33" x14ac:dyDescent="0.2">
      <c r="AC356" s="192">
        <v>188</v>
      </c>
      <c r="AD356" s="192"/>
      <c r="AE356" s="203" t="s">
        <v>148</v>
      </c>
      <c r="AF356" s="204">
        <v>2</v>
      </c>
      <c r="AG356" s="205">
        <v>0.4</v>
      </c>
    </row>
    <row r="357" spans="29:33" x14ac:dyDescent="0.2">
      <c r="AC357" s="192">
        <v>189</v>
      </c>
      <c r="AD357" s="192"/>
      <c r="AE357" s="203" t="s">
        <v>148</v>
      </c>
      <c r="AF357" s="204">
        <v>3</v>
      </c>
      <c r="AG357" s="205">
        <v>0.16</v>
      </c>
    </row>
    <row r="358" spans="29:33" x14ac:dyDescent="0.2">
      <c r="AC358" s="192">
        <v>190</v>
      </c>
      <c r="AD358" s="192"/>
      <c r="AE358" s="203" t="s">
        <v>148</v>
      </c>
      <c r="AF358" s="204">
        <v>4</v>
      </c>
      <c r="AG358" s="205">
        <v>0.42</v>
      </c>
    </row>
    <row r="359" spans="29:33" x14ac:dyDescent="0.2">
      <c r="AC359" s="192">
        <v>191</v>
      </c>
      <c r="AD359" s="192"/>
      <c r="AE359" s="203" t="s">
        <v>148</v>
      </c>
      <c r="AF359" s="204">
        <v>5</v>
      </c>
      <c r="AG359" s="205">
        <v>0.11</v>
      </c>
    </row>
    <row r="360" spans="29:33" x14ac:dyDescent="0.2">
      <c r="AC360" s="192">
        <v>192</v>
      </c>
      <c r="AD360" s="192"/>
      <c r="AE360" s="203" t="s">
        <v>149</v>
      </c>
      <c r="AF360" s="204">
        <v>1</v>
      </c>
      <c r="AG360" s="205">
        <v>0.2</v>
      </c>
    </row>
    <row r="361" spans="29:33" x14ac:dyDescent="0.2">
      <c r="AC361" s="192">
        <v>193</v>
      </c>
      <c r="AD361" s="192"/>
      <c r="AE361" s="203" t="s">
        <v>149</v>
      </c>
      <c r="AF361" s="204">
        <v>2</v>
      </c>
      <c r="AG361" s="205">
        <v>0.28000000000000003</v>
      </c>
    </row>
    <row r="362" spans="29:33" x14ac:dyDescent="0.2">
      <c r="AC362" s="192">
        <v>194</v>
      </c>
      <c r="AD362" s="192"/>
      <c r="AE362" s="203" t="s">
        <v>149</v>
      </c>
      <c r="AF362" s="204">
        <v>3</v>
      </c>
      <c r="AG362" s="205">
        <v>0.11</v>
      </c>
    </row>
    <row r="363" spans="29:33" x14ac:dyDescent="0.2">
      <c r="AC363" s="192">
        <v>195</v>
      </c>
      <c r="AD363" s="192"/>
      <c r="AE363" s="203" t="s">
        <v>149</v>
      </c>
      <c r="AF363" s="204">
        <v>4</v>
      </c>
      <c r="AG363" s="205">
        <v>0.19</v>
      </c>
    </row>
    <row r="364" spans="29:33" x14ac:dyDescent="0.2">
      <c r="AC364" s="192">
        <v>196</v>
      </c>
      <c r="AD364" s="192"/>
      <c r="AE364" s="203" t="s">
        <v>149</v>
      </c>
      <c r="AF364" s="204">
        <v>5</v>
      </c>
      <c r="AG364" s="205">
        <v>0.3</v>
      </c>
    </row>
    <row r="365" spans="29:33" x14ac:dyDescent="0.2">
      <c r="AC365" s="192">
        <v>197</v>
      </c>
      <c r="AD365" s="192"/>
      <c r="AE365" s="203" t="s">
        <v>150</v>
      </c>
      <c r="AF365" s="204">
        <v>1</v>
      </c>
      <c r="AG365" s="205">
        <v>0.28999999999999998</v>
      </c>
    </row>
    <row r="366" spans="29:33" x14ac:dyDescent="0.2">
      <c r="AC366" s="192">
        <v>198</v>
      </c>
      <c r="AD366" s="192"/>
      <c r="AE366" s="203" t="s">
        <v>150</v>
      </c>
      <c r="AF366" s="204">
        <v>2</v>
      </c>
      <c r="AG366" s="205">
        <v>0.3</v>
      </c>
    </row>
    <row r="367" spans="29:33" x14ac:dyDescent="0.2">
      <c r="AC367" s="192">
        <v>199</v>
      </c>
      <c r="AD367" s="192"/>
      <c r="AE367" s="203" t="s">
        <v>150</v>
      </c>
      <c r="AF367" s="204">
        <v>3</v>
      </c>
      <c r="AG367" s="205">
        <v>0.38</v>
      </c>
    </row>
    <row r="368" spans="29:33" x14ac:dyDescent="0.2">
      <c r="AC368" s="192">
        <v>200</v>
      </c>
      <c r="AD368" s="192"/>
      <c r="AE368" s="203" t="s">
        <v>150</v>
      </c>
      <c r="AF368" s="204">
        <v>4</v>
      </c>
      <c r="AG368" s="205">
        <v>0.18</v>
      </c>
    </row>
    <row r="369" spans="29:33" x14ac:dyDescent="0.2">
      <c r="AC369" s="192">
        <v>201</v>
      </c>
      <c r="AD369" s="192"/>
      <c r="AE369" s="203" t="s">
        <v>150</v>
      </c>
      <c r="AF369" s="204">
        <v>5</v>
      </c>
      <c r="AG369" s="205">
        <v>0.2</v>
      </c>
    </row>
    <row r="370" spans="29:33" x14ac:dyDescent="0.2">
      <c r="AC370" s="192">
        <v>202</v>
      </c>
      <c r="AD370" s="192"/>
      <c r="AE370" s="203" t="s">
        <v>151</v>
      </c>
      <c r="AF370" s="204">
        <v>1</v>
      </c>
      <c r="AG370" s="205">
        <v>0.15</v>
      </c>
    </row>
    <row r="371" spans="29:33" x14ac:dyDescent="0.2">
      <c r="AC371" s="192">
        <v>203</v>
      </c>
      <c r="AD371" s="192"/>
      <c r="AE371" s="203" t="s">
        <v>151</v>
      </c>
      <c r="AF371" s="204">
        <v>2</v>
      </c>
      <c r="AG371" s="205">
        <v>0.12</v>
      </c>
    </row>
    <row r="372" spans="29:33" x14ac:dyDescent="0.2">
      <c r="AC372" s="192">
        <v>204</v>
      </c>
      <c r="AD372" s="192"/>
      <c r="AE372" s="203" t="s">
        <v>151</v>
      </c>
      <c r="AF372" s="204">
        <v>3</v>
      </c>
      <c r="AG372" s="205">
        <v>0.15</v>
      </c>
    </row>
    <row r="373" spans="29:33" x14ac:dyDescent="0.2">
      <c r="AC373" s="192">
        <v>205</v>
      </c>
      <c r="AD373" s="192"/>
      <c r="AE373" s="203" t="s">
        <v>151</v>
      </c>
      <c r="AF373" s="204">
        <v>4</v>
      </c>
      <c r="AG373" s="205">
        <v>0.34</v>
      </c>
    </row>
    <row r="374" spans="29:33" x14ac:dyDescent="0.2">
      <c r="AC374" s="192">
        <v>206</v>
      </c>
      <c r="AD374" s="192"/>
      <c r="AE374" s="203" t="s">
        <v>151</v>
      </c>
      <c r="AF374" s="204">
        <v>5</v>
      </c>
      <c r="AG374" s="205">
        <v>0.2</v>
      </c>
    </row>
    <row r="375" spans="29:33" x14ac:dyDescent="0.2">
      <c r="AC375" s="192">
        <v>207</v>
      </c>
      <c r="AD375" s="192"/>
      <c r="AE375" s="203" t="s">
        <v>579</v>
      </c>
      <c r="AF375" s="204">
        <v>1</v>
      </c>
      <c r="AG375" s="205">
        <v>0.21</v>
      </c>
    </row>
    <row r="376" spans="29:33" x14ac:dyDescent="0.2">
      <c r="AC376" s="192">
        <v>208</v>
      </c>
      <c r="AD376" s="192"/>
      <c r="AE376" s="203" t="s">
        <v>579</v>
      </c>
      <c r="AF376" s="204">
        <v>2</v>
      </c>
      <c r="AG376" s="205">
        <v>0.59</v>
      </c>
    </row>
    <row r="377" spans="29:33" x14ac:dyDescent="0.2">
      <c r="AC377" s="192">
        <v>209</v>
      </c>
      <c r="AD377" s="192"/>
      <c r="AE377" s="203" t="s">
        <v>579</v>
      </c>
      <c r="AF377" s="204">
        <v>3</v>
      </c>
      <c r="AG377" s="205">
        <v>0.39</v>
      </c>
    </row>
    <row r="378" spans="29:33" x14ac:dyDescent="0.2">
      <c r="AC378" s="192">
        <v>210</v>
      </c>
      <c r="AD378" s="192"/>
      <c r="AE378" s="203" t="s">
        <v>579</v>
      </c>
      <c r="AF378" s="204">
        <v>4</v>
      </c>
      <c r="AG378" s="205">
        <v>0.4</v>
      </c>
    </row>
    <row r="379" spans="29:33" x14ac:dyDescent="0.2">
      <c r="AC379" s="192">
        <v>211</v>
      </c>
      <c r="AD379" s="192"/>
      <c r="AE379" s="203" t="s">
        <v>579</v>
      </c>
      <c r="AF379" s="204">
        <v>5</v>
      </c>
      <c r="AG379" s="205">
        <v>0.4</v>
      </c>
    </row>
    <row r="380" spans="29:33" x14ac:dyDescent="0.2">
      <c r="AC380" s="192">
        <v>212</v>
      </c>
      <c r="AD380" s="192"/>
      <c r="AE380" s="203" t="s">
        <v>153</v>
      </c>
      <c r="AF380" s="204">
        <v>1</v>
      </c>
      <c r="AG380" s="205">
        <v>0.26</v>
      </c>
    </row>
    <row r="381" spans="29:33" x14ac:dyDescent="0.2">
      <c r="AC381" s="192">
        <v>213</v>
      </c>
      <c r="AD381" s="192"/>
      <c r="AE381" s="203" t="s">
        <v>153</v>
      </c>
      <c r="AF381" s="204">
        <v>2</v>
      </c>
      <c r="AG381" s="205">
        <v>0.31</v>
      </c>
    </row>
    <row r="382" spans="29:33" x14ac:dyDescent="0.2">
      <c r="AC382" s="192">
        <v>214</v>
      </c>
      <c r="AD382" s="192"/>
      <c r="AE382" s="203" t="s">
        <v>153</v>
      </c>
      <c r="AF382" s="204">
        <v>3</v>
      </c>
      <c r="AG382" s="205">
        <v>0.21</v>
      </c>
    </row>
    <row r="383" spans="29:33" x14ac:dyDescent="0.2">
      <c r="AC383" s="192">
        <v>215</v>
      </c>
      <c r="AD383" s="192"/>
      <c r="AE383" s="203" t="s">
        <v>153</v>
      </c>
      <c r="AF383" s="204">
        <v>4</v>
      </c>
      <c r="AG383" s="205">
        <v>0.19</v>
      </c>
    </row>
    <row r="384" spans="29:33" x14ac:dyDescent="0.2">
      <c r="AC384" s="192">
        <v>216</v>
      </c>
      <c r="AD384" s="192"/>
      <c r="AE384" s="203" t="s">
        <v>153</v>
      </c>
      <c r="AF384" s="204">
        <v>5</v>
      </c>
      <c r="AG384" s="205">
        <v>0.33</v>
      </c>
    </row>
    <row r="385" spans="29:33" x14ac:dyDescent="0.2">
      <c r="AC385" s="192">
        <v>217</v>
      </c>
      <c r="AD385" s="192"/>
      <c r="AE385" s="203" t="s">
        <v>154</v>
      </c>
      <c r="AF385" s="204">
        <v>1</v>
      </c>
      <c r="AG385" s="205">
        <v>0.11</v>
      </c>
    </row>
    <row r="386" spans="29:33" x14ac:dyDescent="0.2">
      <c r="AC386" s="192">
        <v>218</v>
      </c>
      <c r="AD386" s="192"/>
      <c r="AE386" s="203" t="s">
        <v>154</v>
      </c>
      <c r="AF386" s="204">
        <v>2</v>
      </c>
      <c r="AG386" s="205">
        <v>0.16</v>
      </c>
    </row>
    <row r="387" spans="29:33" x14ac:dyDescent="0.2">
      <c r="AC387" s="192">
        <v>219</v>
      </c>
      <c r="AD387" s="192"/>
      <c r="AE387" s="203" t="s">
        <v>154</v>
      </c>
      <c r="AF387" s="204">
        <v>3</v>
      </c>
      <c r="AG387" s="205">
        <v>0.13</v>
      </c>
    </row>
    <row r="388" spans="29:33" x14ac:dyDescent="0.2">
      <c r="AC388" s="192">
        <v>220</v>
      </c>
      <c r="AD388" s="192"/>
      <c r="AE388" s="203" t="s">
        <v>154</v>
      </c>
      <c r="AF388" s="204">
        <v>4</v>
      </c>
      <c r="AG388" s="205">
        <v>0.45</v>
      </c>
    </row>
    <row r="389" spans="29:33" x14ac:dyDescent="0.2">
      <c r="AC389" s="192">
        <v>221</v>
      </c>
      <c r="AD389" s="192"/>
      <c r="AE389" s="203" t="s">
        <v>154</v>
      </c>
      <c r="AF389" s="204">
        <v>5</v>
      </c>
      <c r="AG389" s="205">
        <v>0.28999999999999998</v>
      </c>
    </row>
    <row r="390" spans="29:33" x14ac:dyDescent="0.2">
      <c r="AC390" s="192">
        <v>222</v>
      </c>
      <c r="AD390" s="192"/>
      <c r="AE390" s="203" t="s">
        <v>155</v>
      </c>
      <c r="AF390" s="204">
        <v>1</v>
      </c>
      <c r="AG390" s="205">
        <v>0.06</v>
      </c>
    </row>
    <row r="391" spans="29:33" x14ac:dyDescent="0.2">
      <c r="AC391" s="192">
        <v>223</v>
      </c>
      <c r="AD391" s="192"/>
      <c r="AE391" s="203" t="s">
        <v>155</v>
      </c>
      <c r="AF391" s="204">
        <v>2</v>
      </c>
      <c r="AG391" s="205">
        <v>0.05</v>
      </c>
    </row>
    <row r="392" spans="29:33" x14ac:dyDescent="0.2">
      <c r="AC392" s="192">
        <v>224</v>
      </c>
      <c r="AD392" s="192"/>
      <c r="AE392" s="203" t="s">
        <v>155</v>
      </c>
      <c r="AF392" s="204">
        <v>3</v>
      </c>
      <c r="AG392" s="205">
        <v>7.0000000000000007E-2</v>
      </c>
    </row>
    <row r="393" spans="29:33" x14ac:dyDescent="0.2">
      <c r="AC393" s="192">
        <v>225</v>
      </c>
      <c r="AD393" s="192"/>
      <c r="AE393" s="203" t="s">
        <v>155</v>
      </c>
      <c r="AF393" s="204">
        <v>4</v>
      </c>
      <c r="AG393" s="205">
        <v>0.21</v>
      </c>
    </row>
    <row r="394" spans="29:33" x14ac:dyDescent="0.2">
      <c r="AC394" s="192">
        <v>226</v>
      </c>
      <c r="AD394" s="192"/>
      <c r="AE394" s="203" t="s">
        <v>155</v>
      </c>
      <c r="AF394" s="204">
        <v>5</v>
      </c>
      <c r="AG394" s="205">
        <v>0.27</v>
      </c>
    </row>
    <row r="395" spans="29:33" x14ac:dyDescent="0.2">
      <c r="AC395" s="192">
        <v>227</v>
      </c>
      <c r="AD395" s="192"/>
      <c r="AE395" s="203" t="s">
        <v>156</v>
      </c>
      <c r="AF395" s="204">
        <v>1</v>
      </c>
      <c r="AG395" s="205">
        <v>0.17</v>
      </c>
    </row>
    <row r="396" spans="29:33" x14ac:dyDescent="0.2">
      <c r="AC396" s="192">
        <v>228</v>
      </c>
      <c r="AD396" s="192"/>
      <c r="AE396" s="203" t="s">
        <v>156</v>
      </c>
      <c r="AF396" s="204">
        <v>2</v>
      </c>
      <c r="AG396" s="205">
        <v>0.3</v>
      </c>
    </row>
    <row r="397" spans="29:33" x14ac:dyDescent="0.2">
      <c r="AC397" s="192">
        <v>229</v>
      </c>
      <c r="AD397" s="192"/>
      <c r="AE397" s="203" t="s">
        <v>156</v>
      </c>
      <c r="AF397" s="204">
        <v>3</v>
      </c>
      <c r="AG397" s="205">
        <v>0.28000000000000003</v>
      </c>
    </row>
    <row r="398" spans="29:33" x14ac:dyDescent="0.2">
      <c r="AC398" s="192">
        <v>230</v>
      </c>
      <c r="AD398" s="192"/>
      <c r="AE398" s="203" t="s">
        <v>156</v>
      </c>
      <c r="AF398" s="204">
        <v>4</v>
      </c>
      <c r="AG398" s="205">
        <v>0.21</v>
      </c>
    </row>
    <row r="399" spans="29:33" x14ac:dyDescent="0.2">
      <c r="AC399" s="192">
        <v>231</v>
      </c>
      <c r="AD399" s="192"/>
      <c r="AE399" s="203" t="s">
        <v>156</v>
      </c>
      <c r="AF399" s="204">
        <v>5</v>
      </c>
      <c r="AG399" s="205">
        <v>0.41</v>
      </c>
    </row>
    <row r="400" spans="29:33" x14ac:dyDescent="0.2">
      <c r="AC400" s="192">
        <v>232</v>
      </c>
      <c r="AD400" s="192"/>
      <c r="AE400" s="203" t="s">
        <v>157</v>
      </c>
      <c r="AF400" s="204">
        <v>1</v>
      </c>
      <c r="AG400" s="205">
        <v>0.12</v>
      </c>
    </row>
    <row r="401" spans="29:33" x14ac:dyDescent="0.2">
      <c r="AC401" s="192">
        <v>233</v>
      </c>
      <c r="AD401" s="192"/>
      <c r="AE401" s="203" t="s">
        <v>157</v>
      </c>
      <c r="AF401" s="204">
        <v>2</v>
      </c>
      <c r="AG401" s="205">
        <v>0.27</v>
      </c>
    </row>
    <row r="402" spans="29:33" x14ac:dyDescent="0.2">
      <c r="AC402" s="192">
        <v>234</v>
      </c>
      <c r="AD402" s="192"/>
      <c r="AE402" s="203" t="s">
        <v>157</v>
      </c>
      <c r="AF402" s="204">
        <v>3</v>
      </c>
      <c r="AG402" s="205">
        <v>0.17</v>
      </c>
    </row>
    <row r="403" spans="29:33" x14ac:dyDescent="0.2">
      <c r="AC403" s="192">
        <v>235</v>
      </c>
      <c r="AD403" s="192"/>
      <c r="AE403" s="203" t="s">
        <v>157</v>
      </c>
      <c r="AF403" s="204">
        <v>4</v>
      </c>
      <c r="AG403" s="205">
        <v>0.19</v>
      </c>
    </row>
    <row r="404" spans="29:33" x14ac:dyDescent="0.2">
      <c r="AC404" s="192">
        <v>236</v>
      </c>
      <c r="AD404" s="192"/>
      <c r="AE404" s="203" t="s">
        <v>157</v>
      </c>
      <c r="AF404" s="204">
        <v>5</v>
      </c>
      <c r="AG404" s="205">
        <v>0.12</v>
      </c>
    </row>
    <row r="405" spans="29:33" x14ac:dyDescent="0.2">
      <c r="AC405" s="192">
        <v>237</v>
      </c>
      <c r="AD405" s="192"/>
      <c r="AE405" s="203" t="s">
        <v>158</v>
      </c>
      <c r="AF405" s="204">
        <v>1</v>
      </c>
      <c r="AG405" s="205">
        <v>0.1</v>
      </c>
    </row>
    <row r="406" spans="29:33" x14ac:dyDescent="0.2">
      <c r="AC406" s="192">
        <v>238</v>
      </c>
      <c r="AD406" s="192"/>
      <c r="AE406" s="203" t="s">
        <v>158</v>
      </c>
      <c r="AF406" s="204">
        <v>2</v>
      </c>
      <c r="AG406" s="205">
        <v>0.16</v>
      </c>
    </row>
    <row r="407" spans="29:33" x14ac:dyDescent="0.2">
      <c r="AC407" s="192">
        <v>239</v>
      </c>
      <c r="AD407" s="192"/>
      <c r="AE407" s="203" t="s">
        <v>158</v>
      </c>
      <c r="AF407" s="204">
        <v>3</v>
      </c>
      <c r="AG407" s="205">
        <v>0.2</v>
      </c>
    </row>
    <row r="408" spans="29:33" x14ac:dyDescent="0.2">
      <c r="AC408" s="192">
        <v>240</v>
      </c>
      <c r="AD408" s="192"/>
      <c r="AE408" s="203" t="s">
        <v>158</v>
      </c>
      <c r="AF408" s="204">
        <v>4</v>
      </c>
      <c r="AG408" s="205">
        <v>0.3</v>
      </c>
    </row>
    <row r="409" spans="29:33" x14ac:dyDescent="0.2">
      <c r="AC409" s="192">
        <v>241</v>
      </c>
      <c r="AD409" s="192"/>
      <c r="AE409" s="203" t="s">
        <v>158</v>
      </c>
      <c r="AF409" s="204">
        <v>5</v>
      </c>
      <c r="AG409" s="205">
        <v>0.28999999999999998</v>
      </c>
    </row>
    <row r="410" spans="29:33" x14ac:dyDescent="0.2">
      <c r="AC410" s="192">
        <v>242</v>
      </c>
      <c r="AD410" s="192"/>
      <c r="AE410" s="203" t="s">
        <v>159</v>
      </c>
      <c r="AF410" s="204">
        <v>1</v>
      </c>
      <c r="AG410" s="205">
        <v>0.18</v>
      </c>
    </row>
    <row r="411" spans="29:33" x14ac:dyDescent="0.2">
      <c r="AC411" s="192">
        <v>243</v>
      </c>
      <c r="AD411" s="192"/>
      <c r="AE411" s="203" t="s">
        <v>159</v>
      </c>
      <c r="AF411" s="204">
        <v>2</v>
      </c>
      <c r="AG411" s="205">
        <v>0.28000000000000003</v>
      </c>
    </row>
    <row r="412" spans="29:33" x14ac:dyDescent="0.2">
      <c r="AC412" s="192">
        <v>244</v>
      </c>
      <c r="AD412" s="192"/>
      <c r="AE412" s="203" t="s">
        <v>159</v>
      </c>
      <c r="AF412" s="204">
        <v>3</v>
      </c>
      <c r="AG412" s="205">
        <v>0.45</v>
      </c>
    </row>
    <row r="413" spans="29:33" x14ac:dyDescent="0.2">
      <c r="AC413" s="192">
        <v>245</v>
      </c>
      <c r="AD413" s="192"/>
      <c r="AE413" s="203" t="s">
        <v>159</v>
      </c>
      <c r="AF413" s="204">
        <v>4</v>
      </c>
      <c r="AG413" s="205">
        <v>0.21</v>
      </c>
    </row>
    <row r="414" spans="29:33" x14ac:dyDescent="0.2">
      <c r="AC414" s="192">
        <v>246</v>
      </c>
      <c r="AD414" s="192"/>
      <c r="AE414" s="203" t="s">
        <v>159</v>
      </c>
      <c r="AF414" s="204">
        <v>5</v>
      </c>
      <c r="AG414" s="205">
        <v>0.27</v>
      </c>
    </row>
    <row r="415" spans="29:33" x14ac:dyDescent="0.2">
      <c r="AC415" s="192">
        <v>247</v>
      </c>
      <c r="AD415" s="192"/>
      <c r="AE415" s="203" t="s">
        <v>160</v>
      </c>
      <c r="AF415" s="204">
        <v>1</v>
      </c>
      <c r="AG415" s="205">
        <v>0.22</v>
      </c>
    </row>
    <row r="416" spans="29:33" x14ac:dyDescent="0.2">
      <c r="AC416" s="192">
        <v>248</v>
      </c>
      <c r="AD416" s="192"/>
      <c r="AE416" s="203" t="s">
        <v>160</v>
      </c>
      <c r="AF416" s="204">
        <v>2</v>
      </c>
      <c r="AG416" s="205">
        <v>0.09</v>
      </c>
    </row>
    <row r="417" spans="29:33" x14ac:dyDescent="0.2">
      <c r="AC417" s="192">
        <v>249</v>
      </c>
      <c r="AD417" s="192"/>
      <c r="AE417" s="203" t="s">
        <v>160</v>
      </c>
      <c r="AF417" s="204">
        <v>3</v>
      </c>
      <c r="AG417" s="205">
        <v>0.28000000000000003</v>
      </c>
    </row>
    <row r="418" spans="29:33" x14ac:dyDescent="0.2">
      <c r="AC418" s="192">
        <v>250</v>
      </c>
      <c r="AD418" s="192"/>
      <c r="AE418" s="203" t="s">
        <v>160</v>
      </c>
      <c r="AF418" s="204">
        <v>4</v>
      </c>
      <c r="AG418" s="205">
        <v>0.25</v>
      </c>
    </row>
    <row r="419" spans="29:33" x14ac:dyDescent="0.2">
      <c r="AC419" s="192">
        <v>251</v>
      </c>
      <c r="AD419" s="192"/>
      <c r="AE419" s="203" t="s">
        <v>160</v>
      </c>
      <c r="AF419" s="204">
        <v>5</v>
      </c>
      <c r="AG419" s="205">
        <v>0.27</v>
      </c>
    </row>
    <row r="420" spans="29:33" x14ac:dyDescent="0.2">
      <c r="AC420" s="192">
        <v>252</v>
      </c>
      <c r="AD420" s="192"/>
      <c r="AE420" s="203" t="s">
        <v>161</v>
      </c>
      <c r="AF420" s="204">
        <v>1</v>
      </c>
      <c r="AG420" s="205">
        <v>0.25</v>
      </c>
    </row>
    <row r="421" spans="29:33" x14ac:dyDescent="0.2">
      <c r="AC421" s="192">
        <v>253</v>
      </c>
      <c r="AD421" s="192"/>
      <c r="AE421" s="203" t="s">
        <v>161</v>
      </c>
      <c r="AF421" s="204">
        <v>2</v>
      </c>
      <c r="AG421" s="205">
        <v>0.16</v>
      </c>
    </row>
    <row r="422" spans="29:33" x14ac:dyDescent="0.2">
      <c r="AC422" s="192">
        <v>254</v>
      </c>
      <c r="AD422" s="192"/>
      <c r="AE422" s="203" t="s">
        <v>161</v>
      </c>
      <c r="AF422" s="204">
        <v>3</v>
      </c>
      <c r="AG422" s="205">
        <v>0.27</v>
      </c>
    </row>
    <row r="423" spans="29:33" x14ac:dyDescent="0.2">
      <c r="AC423" s="192">
        <v>255</v>
      </c>
      <c r="AD423" s="192"/>
      <c r="AE423" s="203" t="s">
        <v>161</v>
      </c>
      <c r="AF423" s="204">
        <v>4</v>
      </c>
      <c r="AG423" s="205">
        <v>0.23</v>
      </c>
    </row>
    <row r="424" spans="29:33" x14ac:dyDescent="0.2">
      <c r="AC424" s="192">
        <v>256</v>
      </c>
      <c r="AD424" s="192"/>
      <c r="AE424" s="203" t="s">
        <v>161</v>
      </c>
      <c r="AF424" s="204">
        <v>5</v>
      </c>
      <c r="AG424" s="205">
        <v>0.25</v>
      </c>
    </row>
    <row r="425" spans="29:33" x14ac:dyDescent="0.2">
      <c r="AC425" s="192">
        <v>257</v>
      </c>
      <c r="AD425" s="192"/>
      <c r="AE425" s="203" t="s">
        <v>162</v>
      </c>
      <c r="AF425" s="204">
        <v>1</v>
      </c>
      <c r="AG425" s="205">
        <v>0.38</v>
      </c>
    </row>
    <row r="426" spans="29:33" x14ac:dyDescent="0.2">
      <c r="AC426" s="192">
        <v>258</v>
      </c>
      <c r="AD426" s="192"/>
      <c r="AE426" s="203" t="s">
        <v>162</v>
      </c>
      <c r="AF426" s="204">
        <v>2</v>
      </c>
      <c r="AG426" s="205">
        <v>0.51</v>
      </c>
    </row>
    <row r="427" spans="29:33" x14ac:dyDescent="0.2">
      <c r="AC427" s="192">
        <v>259</v>
      </c>
      <c r="AD427" s="192"/>
      <c r="AE427" s="203" t="s">
        <v>162</v>
      </c>
      <c r="AF427" s="204">
        <v>3</v>
      </c>
      <c r="AG427" s="205">
        <v>0.25</v>
      </c>
    </row>
    <row r="428" spans="29:33" x14ac:dyDescent="0.2">
      <c r="AC428" s="192">
        <v>260</v>
      </c>
      <c r="AD428" s="192"/>
      <c r="AE428" s="203" t="s">
        <v>162</v>
      </c>
      <c r="AF428" s="204">
        <v>4</v>
      </c>
      <c r="AG428" s="205">
        <v>0.23</v>
      </c>
    </row>
    <row r="429" spans="29:33" x14ac:dyDescent="0.2">
      <c r="AC429" s="192">
        <v>261</v>
      </c>
      <c r="AD429" s="192"/>
      <c r="AE429" s="203" t="s">
        <v>162</v>
      </c>
      <c r="AF429" s="204">
        <v>5</v>
      </c>
      <c r="AG429" s="205">
        <v>0.27</v>
      </c>
    </row>
    <row r="430" spans="29:33" x14ac:dyDescent="0.2">
      <c r="AC430" s="192">
        <v>262</v>
      </c>
      <c r="AD430" s="192"/>
      <c r="AE430" s="203" t="s">
        <v>163</v>
      </c>
      <c r="AF430" s="204">
        <v>1</v>
      </c>
      <c r="AG430" s="205">
        <v>0.28000000000000003</v>
      </c>
    </row>
    <row r="431" spans="29:33" x14ac:dyDescent="0.2">
      <c r="AC431" s="192">
        <v>263</v>
      </c>
      <c r="AD431" s="192"/>
      <c r="AE431" s="203" t="s">
        <v>163</v>
      </c>
      <c r="AF431" s="204">
        <v>2</v>
      </c>
      <c r="AG431" s="205">
        <v>0.37</v>
      </c>
    </row>
    <row r="432" spans="29:33" x14ac:dyDescent="0.2">
      <c r="AC432" s="192">
        <v>264</v>
      </c>
      <c r="AD432" s="192"/>
      <c r="AE432" s="203" t="s">
        <v>163</v>
      </c>
      <c r="AF432" s="204">
        <v>3</v>
      </c>
      <c r="AG432" s="205">
        <v>0.35</v>
      </c>
    </row>
    <row r="433" spans="29:33" x14ac:dyDescent="0.2">
      <c r="AC433" s="192">
        <v>265</v>
      </c>
      <c r="AD433" s="192"/>
      <c r="AE433" s="203" t="s">
        <v>163</v>
      </c>
      <c r="AF433" s="204">
        <v>4</v>
      </c>
      <c r="AG433" s="205">
        <v>0.24</v>
      </c>
    </row>
    <row r="434" spans="29:33" x14ac:dyDescent="0.2">
      <c r="AC434" s="192">
        <v>266</v>
      </c>
      <c r="AD434" s="192"/>
      <c r="AE434" s="203" t="s">
        <v>163</v>
      </c>
      <c r="AF434" s="204">
        <v>5</v>
      </c>
      <c r="AG434" s="205">
        <v>0.41</v>
      </c>
    </row>
    <row r="435" spans="29:33" x14ac:dyDescent="0.2">
      <c r="AC435" s="192">
        <v>267</v>
      </c>
      <c r="AD435" s="192"/>
      <c r="AE435" s="203" t="s">
        <v>164</v>
      </c>
      <c r="AF435" s="204">
        <v>1</v>
      </c>
      <c r="AG435" s="205">
        <v>0.28999999999999998</v>
      </c>
    </row>
    <row r="436" spans="29:33" x14ac:dyDescent="0.2">
      <c r="AC436" s="192">
        <v>268</v>
      </c>
      <c r="AD436" s="192"/>
      <c r="AE436" s="203" t="s">
        <v>164</v>
      </c>
      <c r="AF436" s="204">
        <v>2</v>
      </c>
      <c r="AG436" s="205">
        <v>0.26</v>
      </c>
    </row>
    <row r="437" spans="29:33" x14ac:dyDescent="0.2">
      <c r="AC437" s="192">
        <v>269</v>
      </c>
      <c r="AD437" s="192"/>
      <c r="AE437" s="203" t="s">
        <v>164</v>
      </c>
      <c r="AF437" s="204">
        <v>3</v>
      </c>
      <c r="AG437" s="205">
        <v>0.18</v>
      </c>
    </row>
    <row r="438" spans="29:33" x14ac:dyDescent="0.2">
      <c r="AC438" s="192">
        <v>270</v>
      </c>
      <c r="AD438" s="192"/>
      <c r="AE438" s="203" t="s">
        <v>164</v>
      </c>
      <c r="AF438" s="204">
        <v>4</v>
      </c>
      <c r="AG438" s="205">
        <v>0.22</v>
      </c>
    </row>
    <row r="439" spans="29:33" x14ac:dyDescent="0.2">
      <c r="AC439" s="192">
        <v>271</v>
      </c>
      <c r="AD439" s="192"/>
      <c r="AE439" s="203" t="s">
        <v>164</v>
      </c>
      <c r="AF439" s="204">
        <v>5</v>
      </c>
      <c r="AG439" s="205">
        <v>0.16</v>
      </c>
    </row>
    <row r="440" spans="29:33" x14ac:dyDescent="0.2">
      <c r="AC440" s="192">
        <v>272</v>
      </c>
      <c r="AD440" s="192"/>
      <c r="AE440" s="203" t="s">
        <v>165</v>
      </c>
      <c r="AF440" s="204">
        <v>1</v>
      </c>
      <c r="AG440" s="205">
        <v>0.33</v>
      </c>
    </row>
    <row r="441" spans="29:33" x14ac:dyDescent="0.2">
      <c r="AC441" s="192">
        <v>273</v>
      </c>
      <c r="AD441" s="192"/>
      <c r="AE441" s="203" t="s">
        <v>165</v>
      </c>
      <c r="AF441" s="204">
        <v>2</v>
      </c>
      <c r="AG441" s="205">
        <v>0.16</v>
      </c>
    </row>
    <row r="442" spans="29:33" x14ac:dyDescent="0.2">
      <c r="AC442" s="192">
        <v>274</v>
      </c>
      <c r="AD442" s="192"/>
      <c r="AE442" s="203" t="s">
        <v>165</v>
      </c>
      <c r="AF442" s="204">
        <v>3</v>
      </c>
      <c r="AG442" s="205">
        <v>0.16</v>
      </c>
    </row>
    <row r="443" spans="29:33" x14ac:dyDescent="0.2">
      <c r="AC443" s="192">
        <v>275</v>
      </c>
      <c r="AD443" s="192"/>
      <c r="AE443" s="203" t="s">
        <v>165</v>
      </c>
      <c r="AF443" s="204">
        <v>4</v>
      </c>
      <c r="AG443" s="205">
        <v>0.26</v>
      </c>
    </row>
    <row r="444" spans="29:33" x14ac:dyDescent="0.2">
      <c r="AC444" s="192">
        <v>276</v>
      </c>
      <c r="AD444" s="192"/>
      <c r="AE444" s="203" t="s">
        <v>165</v>
      </c>
      <c r="AF444" s="204">
        <v>5</v>
      </c>
      <c r="AG444" s="205">
        <v>0.15</v>
      </c>
    </row>
    <row r="445" spans="29:33" x14ac:dyDescent="0.2">
      <c r="AC445" s="192">
        <v>277</v>
      </c>
      <c r="AD445" s="192"/>
      <c r="AE445" s="203" t="s">
        <v>580</v>
      </c>
      <c r="AF445" s="204">
        <v>1</v>
      </c>
      <c r="AG445" s="205">
        <v>0.3</v>
      </c>
    </row>
    <row r="446" spans="29:33" x14ac:dyDescent="0.2">
      <c r="AC446" s="192">
        <v>278</v>
      </c>
      <c r="AD446" s="192"/>
      <c r="AE446" s="203" t="s">
        <v>580</v>
      </c>
      <c r="AF446" s="204">
        <v>2</v>
      </c>
      <c r="AG446" s="205">
        <v>0.15</v>
      </c>
    </row>
    <row r="447" spans="29:33" x14ac:dyDescent="0.2">
      <c r="AC447" s="192">
        <v>279</v>
      </c>
      <c r="AD447" s="192"/>
      <c r="AE447" s="203" t="s">
        <v>580</v>
      </c>
      <c r="AF447" s="204">
        <v>3</v>
      </c>
      <c r="AG447" s="205">
        <v>0.23</v>
      </c>
    </row>
    <row r="448" spans="29:33" x14ac:dyDescent="0.2">
      <c r="AC448" s="192">
        <v>280</v>
      </c>
      <c r="AD448" s="192"/>
      <c r="AE448" s="203" t="s">
        <v>580</v>
      </c>
      <c r="AF448" s="204">
        <v>4</v>
      </c>
      <c r="AG448" s="205">
        <v>0.14000000000000001</v>
      </c>
    </row>
    <row r="449" spans="29:33" x14ac:dyDescent="0.2">
      <c r="AC449" s="192">
        <v>281</v>
      </c>
      <c r="AD449" s="192"/>
      <c r="AE449" s="203" t="s">
        <v>580</v>
      </c>
      <c r="AF449" s="204">
        <v>5</v>
      </c>
      <c r="AG449" s="205">
        <v>0.18</v>
      </c>
    </row>
    <row r="450" spans="29:33" x14ac:dyDescent="0.2">
      <c r="AC450" s="192">
        <v>282</v>
      </c>
      <c r="AD450" s="192"/>
      <c r="AE450" s="203" t="s">
        <v>167</v>
      </c>
      <c r="AF450" s="204">
        <v>1</v>
      </c>
      <c r="AG450" s="205">
        <v>0.52</v>
      </c>
    </row>
    <row r="451" spans="29:33" x14ac:dyDescent="0.2">
      <c r="AC451" s="192">
        <v>283</v>
      </c>
      <c r="AD451" s="192"/>
      <c r="AE451" s="203" t="s">
        <v>167</v>
      </c>
      <c r="AF451" s="204">
        <v>2</v>
      </c>
      <c r="AG451" s="205">
        <v>0.28999999999999998</v>
      </c>
    </row>
    <row r="452" spans="29:33" x14ac:dyDescent="0.2">
      <c r="AC452" s="192">
        <v>284</v>
      </c>
      <c r="AD452" s="192"/>
      <c r="AE452" s="203" t="s">
        <v>167</v>
      </c>
      <c r="AF452" s="204">
        <v>3</v>
      </c>
      <c r="AG452" s="205">
        <v>0.23</v>
      </c>
    </row>
    <row r="453" spans="29:33" x14ac:dyDescent="0.2">
      <c r="AC453" s="192">
        <v>285</v>
      </c>
      <c r="AD453" s="192"/>
      <c r="AE453" s="203" t="s">
        <v>167</v>
      </c>
      <c r="AF453" s="204">
        <v>4</v>
      </c>
      <c r="AG453" s="205">
        <v>0.25</v>
      </c>
    </row>
    <row r="454" spans="29:33" x14ac:dyDescent="0.2">
      <c r="AC454" s="192">
        <v>286</v>
      </c>
      <c r="AD454" s="192"/>
      <c r="AE454" s="203" t="s">
        <v>167</v>
      </c>
      <c r="AF454" s="204">
        <v>5</v>
      </c>
      <c r="AG454" s="205">
        <v>0.33</v>
      </c>
    </row>
    <row r="455" spans="29:33" x14ac:dyDescent="0.2">
      <c r="AC455" s="192">
        <v>287</v>
      </c>
      <c r="AD455" s="192"/>
      <c r="AE455" s="203" t="s">
        <v>168</v>
      </c>
      <c r="AF455" s="204">
        <v>1</v>
      </c>
      <c r="AG455" s="205">
        <v>0.17</v>
      </c>
    </row>
    <row r="456" spans="29:33" x14ac:dyDescent="0.2">
      <c r="AC456" s="192">
        <v>288</v>
      </c>
      <c r="AD456" s="192"/>
      <c r="AE456" s="203" t="s">
        <v>168</v>
      </c>
      <c r="AF456" s="204">
        <v>2</v>
      </c>
      <c r="AG456" s="205">
        <v>0.25</v>
      </c>
    </row>
    <row r="457" spans="29:33" x14ac:dyDescent="0.2">
      <c r="AC457" s="192">
        <v>289</v>
      </c>
      <c r="AD457" s="192"/>
      <c r="AE457" s="203" t="s">
        <v>168</v>
      </c>
      <c r="AF457" s="204">
        <v>3</v>
      </c>
      <c r="AG457" s="205">
        <v>0.19</v>
      </c>
    </row>
    <row r="458" spans="29:33" x14ac:dyDescent="0.2">
      <c r="AC458" s="192">
        <v>290</v>
      </c>
      <c r="AD458" s="192"/>
      <c r="AE458" s="203" t="s">
        <v>168</v>
      </c>
      <c r="AF458" s="204">
        <v>4</v>
      </c>
      <c r="AG458" s="205">
        <v>0.17</v>
      </c>
    </row>
    <row r="459" spans="29:33" x14ac:dyDescent="0.2">
      <c r="AC459" s="192">
        <v>291</v>
      </c>
      <c r="AD459" s="192"/>
      <c r="AE459" s="203" t="s">
        <v>168</v>
      </c>
      <c r="AF459" s="204">
        <v>5</v>
      </c>
      <c r="AG459" s="205">
        <v>0.1</v>
      </c>
    </row>
    <row r="460" spans="29:33" x14ac:dyDescent="0.2">
      <c r="AC460" s="192">
        <v>292</v>
      </c>
      <c r="AD460" s="192"/>
      <c r="AE460" s="203" t="s">
        <v>581</v>
      </c>
      <c r="AF460" s="204">
        <v>1</v>
      </c>
      <c r="AG460" s="205">
        <v>0.23</v>
      </c>
    </row>
    <row r="461" spans="29:33" x14ac:dyDescent="0.2">
      <c r="AC461" s="192">
        <v>293</v>
      </c>
      <c r="AD461" s="192"/>
      <c r="AE461" s="203" t="s">
        <v>581</v>
      </c>
      <c r="AF461" s="204">
        <v>2</v>
      </c>
      <c r="AG461" s="205">
        <v>0.17</v>
      </c>
    </row>
    <row r="462" spans="29:33" x14ac:dyDescent="0.2">
      <c r="AC462" s="192">
        <v>294</v>
      </c>
      <c r="AD462" s="192"/>
      <c r="AE462" s="203" t="s">
        <v>581</v>
      </c>
      <c r="AF462" s="204">
        <v>3</v>
      </c>
      <c r="AG462" s="205">
        <v>0.25</v>
      </c>
    </row>
    <row r="463" spans="29:33" x14ac:dyDescent="0.2">
      <c r="AC463" s="192">
        <v>295</v>
      </c>
      <c r="AD463" s="192"/>
      <c r="AE463" s="203" t="s">
        <v>581</v>
      </c>
      <c r="AF463" s="204">
        <v>4</v>
      </c>
      <c r="AG463" s="205">
        <v>0.23</v>
      </c>
    </row>
    <row r="464" spans="29:33" x14ac:dyDescent="0.2">
      <c r="AC464" s="192">
        <v>296</v>
      </c>
      <c r="AD464" s="192"/>
      <c r="AE464" s="203" t="s">
        <v>581</v>
      </c>
      <c r="AF464" s="204">
        <v>5</v>
      </c>
      <c r="AG464" s="205">
        <v>0.25</v>
      </c>
    </row>
    <row r="465" spans="29:33" x14ac:dyDescent="0.2">
      <c r="AC465" s="192">
        <v>297</v>
      </c>
      <c r="AD465" s="192"/>
      <c r="AE465" s="203" t="s">
        <v>170</v>
      </c>
      <c r="AF465" s="204">
        <v>1</v>
      </c>
      <c r="AG465" s="205">
        <v>0.4</v>
      </c>
    </row>
    <row r="466" spans="29:33" x14ac:dyDescent="0.2">
      <c r="AC466" s="192">
        <v>298</v>
      </c>
      <c r="AD466" s="192"/>
      <c r="AE466" s="203" t="s">
        <v>170</v>
      </c>
      <c r="AF466" s="204">
        <v>2</v>
      </c>
      <c r="AG466" s="205">
        <v>0.32</v>
      </c>
    </row>
    <row r="467" spans="29:33" x14ac:dyDescent="0.2">
      <c r="AC467" s="192">
        <v>299</v>
      </c>
      <c r="AD467" s="192"/>
      <c r="AE467" s="203" t="s">
        <v>170</v>
      </c>
      <c r="AF467" s="204">
        <v>3</v>
      </c>
      <c r="AG467" s="205">
        <v>0.24</v>
      </c>
    </row>
    <row r="468" spans="29:33" x14ac:dyDescent="0.2">
      <c r="AC468" s="192">
        <v>300</v>
      </c>
      <c r="AD468" s="192"/>
      <c r="AE468" s="203" t="s">
        <v>170</v>
      </c>
      <c r="AF468" s="204">
        <v>4</v>
      </c>
      <c r="AG468" s="205">
        <v>0.6</v>
      </c>
    </row>
    <row r="469" spans="29:33" x14ac:dyDescent="0.2">
      <c r="AC469" s="192">
        <v>301</v>
      </c>
      <c r="AD469" s="192"/>
      <c r="AE469" s="203" t="s">
        <v>170</v>
      </c>
      <c r="AF469" s="204">
        <v>5</v>
      </c>
      <c r="AG469" s="205">
        <v>0.25</v>
      </c>
    </row>
    <row r="470" spans="29:33" x14ac:dyDescent="0.2">
      <c r="AC470" s="192">
        <v>302</v>
      </c>
      <c r="AD470" s="192"/>
      <c r="AE470" s="203" t="s">
        <v>171</v>
      </c>
      <c r="AF470" s="204">
        <v>1</v>
      </c>
      <c r="AG470" s="205">
        <v>0.13</v>
      </c>
    </row>
    <row r="471" spans="29:33" x14ac:dyDescent="0.2">
      <c r="AC471" s="192">
        <v>303</v>
      </c>
      <c r="AD471" s="192"/>
      <c r="AE471" s="203" t="s">
        <v>171</v>
      </c>
      <c r="AF471" s="204">
        <v>2</v>
      </c>
      <c r="AG471" s="205">
        <v>0.05</v>
      </c>
    </row>
    <row r="472" spans="29:33" x14ac:dyDescent="0.2">
      <c r="AC472" s="192">
        <v>304</v>
      </c>
      <c r="AD472" s="192"/>
      <c r="AE472" s="203" t="s">
        <v>171</v>
      </c>
      <c r="AF472" s="204">
        <v>3</v>
      </c>
      <c r="AG472" s="205">
        <v>0.12</v>
      </c>
    </row>
    <row r="473" spans="29:33" x14ac:dyDescent="0.2">
      <c r="AC473" s="192">
        <v>305</v>
      </c>
      <c r="AD473" s="192"/>
      <c r="AE473" s="203" t="s">
        <v>171</v>
      </c>
      <c r="AF473" s="204">
        <v>4</v>
      </c>
      <c r="AG473" s="205">
        <v>0.06</v>
      </c>
    </row>
    <row r="474" spans="29:33" x14ac:dyDescent="0.2">
      <c r="AC474" s="192">
        <v>306</v>
      </c>
      <c r="AD474" s="192"/>
      <c r="AE474" s="203" t="s">
        <v>171</v>
      </c>
      <c r="AF474" s="204">
        <v>5</v>
      </c>
      <c r="AG474" s="205">
        <v>0.14000000000000001</v>
      </c>
    </row>
    <row r="475" spans="29:33" x14ac:dyDescent="0.2">
      <c r="AC475" s="192">
        <v>307</v>
      </c>
      <c r="AD475" s="192"/>
      <c r="AE475" s="203" t="s">
        <v>582</v>
      </c>
      <c r="AF475" s="204">
        <v>1</v>
      </c>
      <c r="AG475" s="205">
        <v>0.3</v>
      </c>
    </row>
    <row r="476" spans="29:33" x14ac:dyDescent="0.2">
      <c r="AC476" s="192">
        <v>308</v>
      </c>
      <c r="AD476" s="192"/>
      <c r="AE476" s="203" t="s">
        <v>582</v>
      </c>
      <c r="AF476" s="204">
        <v>2</v>
      </c>
      <c r="AG476" s="205">
        <v>0.31</v>
      </c>
    </row>
    <row r="477" spans="29:33" x14ac:dyDescent="0.2">
      <c r="AC477" s="192">
        <v>309</v>
      </c>
      <c r="AD477" s="192"/>
      <c r="AE477" s="203" t="s">
        <v>582</v>
      </c>
      <c r="AF477" s="204">
        <v>3</v>
      </c>
      <c r="AG477" s="205">
        <v>0.18</v>
      </c>
    </row>
    <row r="478" spans="29:33" x14ac:dyDescent="0.2">
      <c r="AC478" s="192">
        <v>310</v>
      </c>
      <c r="AD478" s="192"/>
      <c r="AE478" s="203" t="s">
        <v>582</v>
      </c>
      <c r="AF478" s="204">
        <v>4</v>
      </c>
      <c r="AG478" s="205">
        <v>0.27</v>
      </c>
    </row>
    <row r="479" spans="29:33" x14ac:dyDescent="0.2">
      <c r="AC479" s="192">
        <v>311</v>
      </c>
      <c r="AD479" s="192"/>
      <c r="AE479" s="203" t="s">
        <v>582</v>
      </c>
      <c r="AF479" s="204">
        <v>5</v>
      </c>
      <c r="AG479" s="205">
        <v>0.28999999999999998</v>
      </c>
    </row>
    <row r="480" spans="29:33" x14ac:dyDescent="0.2">
      <c r="AC480" s="192">
        <v>312</v>
      </c>
      <c r="AD480" s="192"/>
      <c r="AE480" s="203" t="s">
        <v>173</v>
      </c>
      <c r="AF480" s="204">
        <v>1</v>
      </c>
      <c r="AG480" s="205">
        <v>0.22</v>
      </c>
    </row>
    <row r="481" spans="29:33" x14ac:dyDescent="0.2">
      <c r="AC481" s="192">
        <v>313</v>
      </c>
      <c r="AD481" s="192"/>
      <c r="AE481" s="203" t="s">
        <v>173</v>
      </c>
      <c r="AF481" s="204">
        <v>2</v>
      </c>
      <c r="AG481" s="205">
        <v>0.53</v>
      </c>
    </row>
    <row r="482" spans="29:33" x14ac:dyDescent="0.2">
      <c r="AC482" s="192">
        <v>314</v>
      </c>
      <c r="AD482" s="192"/>
      <c r="AE482" s="203" t="s">
        <v>173</v>
      </c>
      <c r="AF482" s="204">
        <v>3</v>
      </c>
      <c r="AG482" s="205">
        <v>0.31</v>
      </c>
    </row>
    <row r="483" spans="29:33" x14ac:dyDescent="0.2">
      <c r="AC483" s="192">
        <v>315</v>
      </c>
      <c r="AD483" s="192"/>
      <c r="AE483" s="203" t="s">
        <v>173</v>
      </c>
      <c r="AF483" s="204">
        <v>4</v>
      </c>
      <c r="AG483" s="205">
        <v>0.23</v>
      </c>
    </row>
    <row r="484" spans="29:33" x14ac:dyDescent="0.2">
      <c r="AC484" s="192">
        <v>316</v>
      </c>
      <c r="AD484" s="192"/>
      <c r="AE484" s="203" t="s">
        <v>173</v>
      </c>
      <c r="AF484" s="204">
        <v>5</v>
      </c>
      <c r="AG484" s="205">
        <v>0.54</v>
      </c>
    </row>
    <row r="485" spans="29:33" x14ac:dyDescent="0.2">
      <c r="AC485" s="192">
        <v>317</v>
      </c>
      <c r="AD485" s="192"/>
      <c r="AE485" s="203" t="s">
        <v>174</v>
      </c>
      <c r="AF485" s="204">
        <v>1</v>
      </c>
      <c r="AG485" s="205">
        <v>0.22</v>
      </c>
    </row>
    <row r="486" spans="29:33" x14ac:dyDescent="0.2">
      <c r="AC486" s="192">
        <v>318</v>
      </c>
      <c r="AD486" s="192"/>
      <c r="AE486" s="203" t="s">
        <v>174</v>
      </c>
      <c r="AF486" s="204">
        <v>2</v>
      </c>
      <c r="AG486" s="205">
        <v>0.37</v>
      </c>
    </row>
    <row r="487" spans="29:33" x14ac:dyDescent="0.2">
      <c r="AC487" s="192">
        <v>319</v>
      </c>
      <c r="AD487" s="192"/>
      <c r="AE487" s="203" t="s">
        <v>174</v>
      </c>
      <c r="AF487" s="204">
        <v>3</v>
      </c>
      <c r="AG487" s="205">
        <v>0.23</v>
      </c>
    </row>
    <row r="488" spans="29:33" x14ac:dyDescent="0.2">
      <c r="AC488" s="192">
        <v>320</v>
      </c>
      <c r="AD488" s="192"/>
      <c r="AE488" s="203" t="s">
        <v>174</v>
      </c>
      <c r="AF488" s="204">
        <v>4</v>
      </c>
      <c r="AG488" s="205">
        <v>0.23</v>
      </c>
    </row>
    <row r="489" spans="29:33" x14ac:dyDescent="0.2">
      <c r="AC489" s="192">
        <v>321</v>
      </c>
      <c r="AD489" s="192"/>
      <c r="AE489" s="203" t="s">
        <v>174</v>
      </c>
      <c r="AF489" s="204">
        <v>5</v>
      </c>
      <c r="AG489" s="205">
        <v>0.28999999999999998</v>
      </c>
    </row>
    <row r="490" spans="29:33" x14ac:dyDescent="0.2">
      <c r="AC490" s="192">
        <v>322</v>
      </c>
      <c r="AD490" s="192"/>
      <c r="AE490" s="203" t="s">
        <v>175</v>
      </c>
      <c r="AF490" s="204">
        <v>1</v>
      </c>
      <c r="AG490" s="205">
        <v>0.21</v>
      </c>
    </row>
    <row r="491" spans="29:33" x14ac:dyDescent="0.2">
      <c r="AC491" s="192">
        <v>323</v>
      </c>
      <c r="AD491" s="192"/>
      <c r="AE491" s="203" t="s">
        <v>175</v>
      </c>
      <c r="AF491" s="204">
        <v>2</v>
      </c>
      <c r="AG491" s="205">
        <v>0.3</v>
      </c>
    </row>
    <row r="492" spans="29:33" x14ac:dyDescent="0.2">
      <c r="AC492" s="192">
        <v>324</v>
      </c>
      <c r="AD492" s="192"/>
      <c r="AE492" s="203" t="s">
        <v>175</v>
      </c>
      <c r="AF492" s="204">
        <v>3</v>
      </c>
      <c r="AG492" s="205">
        <v>0.19</v>
      </c>
    </row>
    <row r="493" spans="29:33" x14ac:dyDescent="0.2">
      <c r="AC493" s="192">
        <v>325</v>
      </c>
      <c r="AD493" s="192"/>
      <c r="AE493" s="203" t="s">
        <v>175</v>
      </c>
      <c r="AF493" s="204">
        <v>4</v>
      </c>
      <c r="AG493" s="205">
        <v>0.18</v>
      </c>
    </row>
    <row r="494" spans="29:33" x14ac:dyDescent="0.2">
      <c r="AC494" s="192">
        <v>326</v>
      </c>
      <c r="AD494" s="192"/>
      <c r="AE494" s="203" t="s">
        <v>175</v>
      </c>
      <c r="AF494" s="204">
        <v>5</v>
      </c>
      <c r="AG494" s="205">
        <v>0.27</v>
      </c>
    </row>
    <row r="495" spans="29:33" x14ac:dyDescent="0.2">
      <c r="AC495" s="192">
        <v>327</v>
      </c>
      <c r="AD495" s="192"/>
      <c r="AE495" s="203" t="s">
        <v>176</v>
      </c>
      <c r="AF495" s="204">
        <v>1</v>
      </c>
      <c r="AG495" s="205">
        <v>0.28000000000000003</v>
      </c>
    </row>
    <row r="496" spans="29:33" x14ac:dyDescent="0.2">
      <c r="AC496" s="192">
        <v>328</v>
      </c>
      <c r="AD496" s="192"/>
      <c r="AE496" s="203" t="s">
        <v>176</v>
      </c>
      <c r="AF496" s="204">
        <v>2</v>
      </c>
      <c r="AG496" s="205">
        <v>0.17</v>
      </c>
    </row>
    <row r="497" spans="29:33" x14ac:dyDescent="0.2">
      <c r="AC497" s="192">
        <v>329</v>
      </c>
      <c r="AD497" s="192"/>
      <c r="AE497" s="203" t="s">
        <v>176</v>
      </c>
      <c r="AF497" s="204">
        <v>3</v>
      </c>
      <c r="AG497" s="205">
        <v>0.23</v>
      </c>
    </row>
    <row r="498" spans="29:33" x14ac:dyDescent="0.2">
      <c r="AC498" s="192">
        <v>330</v>
      </c>
      <c r="AD498" s="192"/>
      <c r="AE498" s="203" t="s">
        <v>176</v>
      </c>
      <c r="AF498" s="204">
        <v>4</v>
      </c>
      <c r="AG498" s="205">
        <v>0.1</v>
      </c>
    </row>
    <row r="499" spans="29:33" x14ac:dyDescent="0.2">
      <c r="AC499" s="192">
        <v>331</v>
      </c>
      <c r="AD499" s="192"/>
      <c r="AE499" s="203" t="s">
        <v>176</v>
      </c>
      <c r="AF499" s="204">
        <v>5</v>
      </c>
      <c r="AG499" s="205">
        <v>0.28000000000000003</v>
      </c>
    </row>
    <row r="500" spans="29:33" x14ac:dyDescent="0.2">
      <c r="AC500" s="192">
        <v>332</v>
      </c>
      <c r="AD500" s="192"/>
      <c r="AE500" s="203" t="s">
        <v>177</v>
      </c>
      <c r="AF500" s="204">
        <v>1</v>
      </c>
      <c r="AG500" s="205">
        <v>0.43</v>
      </c>
    </row>
    <row r="501" spans="29:33" x14ac:dyDescent="0.2">
      <c r="AC501" s="192">
        <v>333</v>
      </c>
      <c r="AD501" s="192"/>
      <c r="AE501" s="203" t="s">
        <v>177</v>
      </c>
      <c r="AF501" s="204">
        <v>2</v>
      </c>
      <c r="AG501" s="205">
        <v>0.27</v>
      </c>
    </row>
    <row r="502" spans="29:33" x14ac:dyDescent="0.2">
      <c r="AC502" s="192">
        <v>334</v>
      </c>
      <c r="AD502" s="192"/>
      <c r="AE502" s="203" t="s">
        <v>177</v>
      </c>
      <c r="AF502" s="204">
        <v>3</v>
      </c>
      <c r="AG502" s="205">
        <v>0.28999999999999998</v>
      </c>
    </row>
    <row r="503" spans="29:33" x14ac:dyDescent="0.2">
      <c r="AC503" s="192">
        <v>335</v>
      </c>
      <c r="AD503" s="192"/>
      <c r="AE503" s="203" t="s">
        <v>177</v>
      </c>
      <c r="AF503" s="204">
        <v>4</v>
      </c>
      <c r="AG503" s="205">
        <v>0.4</v>
      </c>
    </row>
    <row r="504" spans="29:33" x14ac:dyDescent="0.2">
      <c r="AC504" s="192">
        <v>336</v>
      </c>
      <c r="AD504" s="192"/>
      <c r="AE504" s="203" t="s">
        <v>177</v>
      </c>
      <c r="AF504" s="204">
        <v>5</v>
      </c>
      <c r="AG504" s="205">
        <v>0.34</v>
      </c>
    </row>
    <row r="505" spans="29:33" x14ac:dyDescent="0.2">
      <c r="AC505" s="192">
        <v>337</v>
      </c>
      <c r="AD505" s="192"/>
      <c r="AE505" s="203" t="s">
        <v>178</v>
      </c>
      <c r="AF505" s="204">
        <v>1</v>
      </c>
      <c r="AG505" s="205">
        <v>0.24</v>
      </c>
    </row>
    <row r="506" spans="29:33" x14ac:dyDescent="0.2">
      <c r="AC506" s="192">
        <v>338</v>
      </c>
      <c r="AD506" s="192"/>
      <c r="AE506" s="203" t="s">
        <v>178</v>
      </c>
      <c r="AF506" s="204">
        <v>2</v>
      </c>
      <c r="AG506" s="205">
        <v>0.22</v>
      </c>
    </row>
    <row r="507" spans="29:33" x14ac:dyDescent="0.2">
      <c r="AC507" s="192">
        <v>339</v>
      </c>
      <c r="AD507" s="192"/>
      <c r="AE507" s="203" t="s">
        <v>178</v>
      </c>
      <c r="AF507" s="204">
        <v>3</v>
      </c>
      <c r="AG507" s="205">
        <v>0.26</v>
      </c>
    </row>
    <row r="508" spans="29:33" x14ac:dyDescent="0.2">
      <c r="AC508" s="192">
        <v>340</v>
      </c>
      <c r="AD508" s="192"/>
      <c r="AE508" s="203" t="s">
        <v>178</v>
      </c>
      <c r="AF508" s="204">
        <v>4</v>
      </c>
      <c r="AG508" s="205">
        <v>0.37</v>
      </c>
    </row>
    <row r="509" spans="29:33" x14ac:dyDescent="0.2">
      <c r="AC509" s="192">
        <v>341</v>
      </c>
      <c r="AD509" s="192"/>
      <c r="AE509" s="203" t="s">
        <v>178</v>
      </c>
      <c r="AF509" s="204">
        <v>5</v>
      </c>
      <c r="AG509" s="205">
        <v>0.33</v>
      </c>
    </row>
    <row r="510" spans="29:33" x14ac:dyDescent="0.2">
      <c r="AC510" s="192">
        <v>342</v>
      </c>
      <c r="AD510" s="192"/>
      <c r="AE510" s="203" t="s">
        <v>179</v>
      </c>
      <c r="AF510" s="204">
        <v>1</v>
      </c>
      <c r="AG510" s="205">
        <v>0.12</v>
      </c>
    </row>
    <row r="511" spans="29:33" x14ac:dyDescent="0.2">
      <c r="AC511" s="192">
        <v>343</v>
      </c>
      <c r="AD511" s="192"/>
      <c r="AE511" s="203" t="s">
        <v>179</v>
      </c>
      <c r="AF511" s="204">
        <v>2</v>
      </c>
      <c r="AG511" s="205">
        <v>0.22</v>
      </c>
    </row>
    <row r="512" spans="29:33" x14ac:dyDescent="0.2">
      <c r="AC512" s="192">
        <v>344</v>
      </c>
      <c r="AD512" s="192"/>
      <c r="AE512" s="203" t="s">
        <v>179</v>
      </c>
      <c r="AF512" s="204">
        <v>3</v>
      </c>
      <c r="AG512" s="205">
        <v>0.18</v>
      </c>
    </row>
    <row r="513" spans="29:33" x14ac:dyDescent="0.2">
      <c r="AC513" s="192">
        <v>345</v>
      </c>
      <c r="AD513" s="192"/>
      <c r="AE513" s="203" t="s">
        <v>179</v>
      </c>
      <c r="AF513" s="204">
        <v>4</v>
      </c>
      <c r="AG513" s="205">
        <v>0.1</v>
      </c>
    </row>
    <row r="514" spans="29:33" x14ac:dyDescent="0.2">
      <c r="AC514" s="192">
        <v>346</v>
      </c>
      <c r="AD514" s="192"/>
      <c r="AE514" s="203" t="s">
        <v>179</v>
      </c>
      <c r="AF514" s="204">
        <v>5</v>
      </c>
      <c r="AG514" s="205">
        <v>0.19</v>
      </c>
    </row>
    <row r="515" spans="29:33" x14ac:dyDescent="0.2">
      <c r="AC515" s="192">
        <v>347</v>
      </c>
      <c r="AD515" s="192"/>
      <c r="AE515" s="203" t="s">
        <v>180</v>
      </c>
      <c r="AF515" s="204">
        <v>1</v>
      </c>
      <c r="AG515" s="205">
        <v>0.35</v>
      </c>
    </row>
    <row r="516" spans="29:33" x14ac:dyDescent="0.2">
      <c r="AC516" s="192">
        <v>348</v>
      </c>
      <c r="AD516" s="192"/>
      <c r="AE516" s="203" t="s">
        <v>180</v>
      </c>
      <c r="AF516" s="204">
        <v>2</v>
      </c>
      <c r="AG516" s="205">
        <v>0.34</v>
      </c>
    </row>
    <row r="517" spans="29:33" x14ac:dyDescent="0.2">
      <c r="AC517" s="192">
        <v>349</v>
      </c>
      <c r="AD517" s="192"/>
      <c r="AE517" s="203" t="s">
        <v>180</v>
      </c>
      <c r="AF517" s="204">
        <v>3</v>
      </c>
      <c r="AG517" s="205">
        <v>0.14000000000000001</v>
      </c>
    </row>
    <row r="518" spans="29:33" x14ac:dyDescent="0.2">
      <c r="AC518" s="192">
        <v>350</v>
      </c>
      <c r="AD518" s="192"/>
      <c r="AE518" s="203" t="s">
        <v>180</v>
      </c>
      <c r="AF518" s="204">
        <v>4</v>
      </c>
      <c r="AG518" s="205">
        <v>0.18</v>
      </c>
    </row>
    <row r="519" spans="29:33" x14ac:dyDescent="0.2">
      <c r="AC519" s="192">
        <v>351</v>
      </c>
      <c r="AD519" s="192"/>
      <c r="AE519" s="203" t="s">
        <v>180</v>
      </c>
      <c r="AF519" s="204">
        <v>5</v>
      </c>
      <c r="AG519" s="205">
        <v>0.14000000000000001</v>
      </c>
    </row>
    <row r="520" spans="29:33" x14ac:dyDescent="0.2">
      <c r="AC520" s="192">
        <v>352</v>
      </c>
      <c r="AD520" s="192"/>
      <c r="AE520" s="203" t="s">
        <v>181</v>
      </c>
      <c r="AF520" s="204">
        <v>1</v>
      </c>
      <c r="AG520" s="205">
        <v>0.2</v>
      </c>
    </row>
    <row r="521" spans="29:33" x14ac:dyDescent="0.2">
      <c r="AC521" s="192">
        <v>353</v>
      </c>
      <c r="AD521" s="192"/>
      <c r="AE521" s="203" t="s">
        <v>181</v>
      </c>
      <c r="AF521" s="204">
        <v>2</v>
      </c>
      <c r="AG521" s="205">
        <v>0.23</v>
      </c>
    </row>
    <row r="522" spans="29:33" x14ac:dyDescent="0.2">
      <c r="AC522" s="192">
        <v>354</v>
      </c>
      <c r="AD522" s="192"/>
      <c r="AE522" s="203" t="s">
        <v>181</v>
      </c>
      <c r="AF522" s="204">
        <v>3</v>
      </c>
      <c r="AG522" s="205">
        <v>0.1</v>
      </c>
    </row>
    <row r="523" spans="29:33" x14ac:dyDescent="0.2">
      <c r="AC523" s="192">
        <v>355</v>
      </c>
      <c r="AD523" s="192"/>
      <c r="AE523" s="203" t="s">
        <v>181</v>
      </c>
      <c r="AF523" s="204">
        <v>4</v>
      </c>
      <c r="AG523" s="205">
        <v>0.17</v>
      </c>
    </row>
    <row r="524" spans="29:33" x14ac:dyDescent="0.2">
      <c r="AC524" s="192">
        <v>356</v>
      </c>
      <c r="AD524" s="192"/>
      <c r="AE524" s="203" t="s">
        <v>181</v>
      </c>
      <c r="AF524" s="204">
        <v>5</v>
      </c>
      <c r="AG524" s="205">
        <v>0.21</v>
      </c>
    </row>
    <row r="525" spans="29:33" x14ac:dyDescent="0.2">
      <c r="AC525" s="192">
        <v>357</v>
      </c>
      <c r="AD525" s="192"/>
      <c r="AE525" s="203" t="s">
        <v>182</v>
      </c>
      <c r="AF525" s="204">
        <v>1</v>
      </c>
      <c r="AG525" s="205">
        <v>0.32</v>
      </c>
    </row>
    <row r="526" spans="29:33" x14ac:dyDescent="0.2">
      <c r="AC526" s="192">
        <v>358</v>
      </c>
      <c r="AD526" s="192"/>
      <c r="AE526" s="203" t="s">
        <v>182</v>
      </c>
      <c r="AF526" s="204">
        <v>2</v>
      </c>
      <c r="AG526" s="205">
        <v>0.23</v>
      </c>
    </row>
    <row r="527" spans="29:33" x14ac:dyDescent="0.2">
      <c r="AC527" s="192">
        <v>359</v>
      </c>
      <c r="AD527" s="192"/>
      <c r="AE527" s="203" t="s">
        <v>182</v>
      </c>
      <c r="AF527" s="204">
        <v>3</v>
      </c>
      <c r="AG527" s="205">
        <v>0.28000000000000003</v>
      </c>
    </row>
    <row r="528" spans="29:33" x14ac:dyDescent="0.2">
      <c r="AC528" s="192">
        <v>360</v>
      </c>
      <c r="AD528" s="192"/>
      <c r="AE528" s="203" t="s">
        <v>182</v>
      </c>
      <c r="AF528" s="204">
        <v>4</v>
      </c>
      <c r="AG528" s="205">
        <v>0.19</v>
      </c>
    </row>
    <row r="529" spans="29:33" x14ac:dyDescent="0.2">
      <c r="AC529" s="192">
        <v>361</v>
      </c>
      <c r="AD529" s="192"/>
      <c r="AE529" s="203" t="s">
        <v>182</v>
      </c>
      <c r="AF529" s="204">
        <v>5</v>
      </c>
      <c r="AG529" s="205">
        <v>0.35</v>
      </c>
    </row>
    <row r="530" spans="29:33" x14ac:dyDescent="0.2">
      <c r="AC530" s="192">
        <v>362</v>
      </c>
      <c r="AD530" s="192"/>
      <c r="AE530" s="203" t="s">
        <v>583</v>
      </c>
      <c r="AF530" s="204">
        <v>1</v>
      </c>
      <c r="AG530" s="205">
        <v>0.25</v>
      </c>
    </row>
    <row r="531" spans="29:33" x14ac:dyDescent="0.2">
      <c r="AC531" s="192">
        <v>363</v>
      </c>
      <c r="AD531" s="192"/>
      <c r="AE531" s="203" t="s">
        <v>583</v>
      </c>
      <c r="AF531" s="204">
        <v>2</v>
      </c>
      <c r="AG531" s="205">
        <v>0.2</v>
      </c>
    </row>
    <row r="532" spans="29:33" x14ac:dyDescent="0.2">
      <c r="AC532" s="192">
        <v>364</v>
      </c>
      <c r="AD532" s="192"/>
      <c r="AE532" s="203" t="s">
        <v>583</v>
      </c>
      <c r="AF532" s="204">
        <v>3</v>
      </c>
      <c r="AG532" s="205">
        <v>0.18</v>
      </c>
    </row>
    <row r="533" spans="29:33" x14ac:dyDescent="0.2">
      <c r="AC533" s="192">
        <v>365</v>
      </c>
      <c r="AD533" s="192"/>
      <c r="AE533" s="203" t="s">
        <v>583</v>
      </c>
      <c r="AF533" s="204">
        <v>4</v>
      </c>
      <c r="AG533" s="205">
        <v>0.16</v>
      </c>
    </row>
    <row r="534" spans="29:33" x14ac:dyDescent="0.2">
      <c r="AC534" s="192">
        <v>366</v>
      </c>
      <c r="AD534" s="192"/>
      <c r="AE534" s="203" t="s">
        <v>583</v>
      </c>
      <c r="AF534" s="204">
        <v>5</v>
      </c>
      <c r="AG534" s="205">
        <v>0.17</v>
      </c>
    </row>
    <row r="535" spans="29:33" x14ac:dyDescent="0.2">
      <c r="AC535" s="192">
        <v>367</v>
      </c>
      <c r="AD535" s="192"/>
      <c r="AE535" s="203" t="s">
        <v>184</v>
      </c>
      <c r="AF535" s="204">
        <v>1</v>
      </c>
      <c r="AG535" s="205">
        <v>0.22</v>
      </c>
    </row>
    <row r="536" spans="29:33" x14ac:dyDescent="0.2">
      <c r="AC536" s="192">
        <v>368</v>
      </c>
      <c r="AD536" s="192"/>
      <c r="AE536" s="203" t="s">
        <v>184</v>
      </c>
      <c r="AF536" s="204">
        <v>2</v>
      </c>
      <c r="AG536" s="205">
        <v>0.21</v>
      </c>
    </row>
    <row r="537" spans="29:33" x14ac:dyDescent="0.2">
      <c r="AC537" s="192">
        <v>369</v>
      </c>
      <c r="AD537" s="192"/>
      <c r="AE537" s="203" t="s">
        <v>184</v>
      </c>
      <c r="AF537" s="204">
        <v>3</v>
      </c>
      <c r="AG537" s="205">
        <v>0.11</v>
      </c>
    </row>
    <row r="538" spans="29:33" x14ac:dyDescent="0.2">
      <c r="AC538" s="192">
        <v>370</v>
      </c>
      <c r="AD538" s="192"/>
      <c r="AE538" s="203" t="s">
        <v>184</v>
      </c>
      <c r="AF538" s="204">
        <v>4</v>
      </c>
      <c r="AG538" s="205">
        <v>0.35</v>
      </c>
    </row>
    <row r="539" spans="29:33" x14ac:dyDescent="0.2">
      <c r="AC539" s="192">
        <v>371</v>
      </c>
      <c r="AD539" s="192"/>
      <c r="AE539" s="203" t="s">
        <v>184</v>
      </c>
      <c r="AF539" s="204">
        <v>5</v>
      </c>
      <c r="AG539" s="205">
        <v>0.39</v>
      </c>
    </row>
    <row r="540" spans="29:33" x14ac:dyDescent="0.2">
      <c r="AC540" s="192">
        <v>372</v>
      </c>
      <c r="AD540" s="192"/>
      <c r="AE540" s="203" t="s">
        <v>185</v>
      </c>
      <c r="AF540" s="204">
        <v>1</v>
      </c>
      <c r="AG540" s="205">
        <v>0.14000000000000001</v>
      </c>
    </row>
    <row r="541" spans="29:33" x14ac:dyDescent="0.2">
      <c r="AC541" s="192">
        <v>373</v>
      </c>
      <c r="AD541" s="192"/>
      <c r="AE541" s="203" t="s">
        <v>185</v>
      </c>
      <c r="AF541" s="204">
        <v>2</v>
      </c>
      <c r="AG541" s="205">
        <v>0.44</v>
      </c>
    </row>
    <row r="542" spans="29:33" x14ac:dyDescent="0.2">
      <c r="AC542" s="192">
        <v>374</v>
      </c>
      <c r="AD542" s="192"/>
      <c r="AE542" s="203" t="s">
        <v>185</v>
      </c>
      <c r="AF542" s="204">
        <v>3</v>
      </c>
      <c r="AG542" s="205">
        <v>0.39</v>
      </c>
    </row>
    <row r="543" spans="29:33" x14ac:dyDescent="0.2">
      <c r="AC543" s="192">
        <v>375</v>
      </c>
      <c r="AD543" s="192"/>
      <c r="AE543" s="203" t="s">
        <v>185</v>
      </c>
      <c r="AF543" s="204">
        <v>4</v>
      </c>
      <c r="AG543" s="205">
        <v>0.14000000000000001</v>
      </c>
    </row>
    <row r="544" spans="29:33" x14ac:dyDescent="0.2">
      <c r="AC544" s="192">
        <v>376</v>
      </c>
      <c r="AD544" s="192"/>
      <c r="AE544" s="203" t="s">
        <v>185</v>
      </c>
      <c r="AF544" s="204">
        <v>5</v>
      </c>
      <c r="AG544" s="205">
        <v>0.2</v>
      </c>
    </row>
    <row r="545" spans="29:33" x14ac:dyDescent="0.2">
      <c r="AC545" s="192">
        <v>377</v>
      </c>
      <c r="AD545" s="192"/>
      <c r="AE545" s="203" t="s">
        <v>186</v>
      </c>
      <c r="AF545" s="204">
        <v>1</v>
      </c>
      <c r="AG545" s="205">
        <v>0.23</v>
      </c>
    </row>
    <row r="546" spans="29:33" x14ac:dyDescent="0.2">
      <c r="AC546" s="192">
        <v>378</v>
      </c>
      <c r="AD546" s="192"/>
      <c r="AE546" s="203" t="s">
        <v>186</v>
      </c>
      <c r="AF546" s="204">
        <v>2</v>
      </c>
      <c r="AG546" s="205">
        <v>0.33</v>
      </c>
    </row>
    <row r="547" spans="29:33" x14ac:dyDescent="0.2">
      <c r="AC547" s="192">
        <v>379</v>
      </c>
      <c r="AD547" s="192"/>
      <c r="AE547" s="203" t="s">
        <v>186</v>
      </c>
      <c r="AF547" s="204">
        <v>3</v>
      </c>
      <c r="AG547" s="205">
        <v>0.49</v>
      </c>
    </row>
    <row r="548" spans="29:33" x14ac:dyDescent="0.2">
      <c r="AC548" s="192">
        <v>380</v>
      </c>
      <c r="AD548" s="192"/>
      <c r="AE548" s="203" t="s">
        <v>186</v>
      </c>
      <c r="AF548" s="204">
        <v>4</v>
      </c>
      <c r="AG548" s="205">
        <v>0.35</v>
      </c>
    </row>
    <row r="549" spans="29:33" x14ac:dyDescent="0.2">
      <c r="AC549" s="192">
        <v>381</v>
      </c>
      <c r="AD549" s="192"/>
      <c r="AE549" s="203" t="s">
        <v>186</v>
      </c>
      <c r="AF549" s="204">
        <v>5</v>
      </c>
      <c r="AG549" s="205">
        <v>0.39</v>
      </c>
    </row>
    <row r="550" spans="29:33" x14ac:dyDescent="0.2">
      <c r="AC550" s="192">
        <v>382</v>
      </c>
      <c r="AD550" s="192"/>
      <c r="AE550" s="203" t="s">
        <v>187</v>
      </c>
      <c r="AF550" s="204">
        <v>1</v>
      </c>
      <c r="AG550" s="205">
        <v>0.37</v>
      </c>
    </row>
    <row r="551" spans="29:33" x14ac:dyDescent="0.2">
      <c r="AC551" s="192">
        <v>383</v>
      </c>
      <c r="AD551" s="192"/>
      <c r="AE551" s="203" t="s">
        <v>187</v>
      </c>
      <c r="AF551" s="204">
        <v>2</v>
      </c>
      <c r="AG551" s="205">
        <v>0.34</v>
      </c>
    </row>
    <row r="552" spans="29:33" x14ac:dyDescent="0.2">
      <c r="AC552" s="192">
        <v>384</v>
      </c>
      <c r="AD552" s="192"/>
      <c r="AE552" s="203" t="s">
        <v>187</v>
      </c>
      <c r="AF552" s="204">
        <v>3</v>
      </c>
      <c r="AG552" s="205">
        <v>0.22</v>
      </c>
    </row>
    <row r="553" spans="29:33" x14ac:dyDescent="0.2">
      <c r="AC553" s="192">
        <v>385</v>
      </c>
      <c r="AD553" s="192"/>
      <c r="AE553" s="203" t="s">
        <v>187</v>
      </c>
      <c r="AF553" s="204">
        <v>4</v>
      </c>
      <c r="AG553" s="205">
        <v>0.14000000000000001</v>
      </c>
    </row>
    <row r="554" spans="29:33" x14ac:dyDescent="0.2">
      <c r="AC554" s="192">
        <v>386</v>
      </c>
      <c r="AD554" s="192"/>
      <c r="AE554" s="203" t="s">
        <v>187</v>
      </c>
      <c r="AF554" s="204">
        <v>5</v>
      </c>
      <c r="AG554" s="205">
        <v>0.18</v>
      </c>
    </row>
    <row r="555" spans="29:33" x14ac:dyDescent="0.2">
      <c r="AC555" s="192">
        <v>387</v>
      </c>
      <c r="AD555" s="192"/>
      <c r="AE555" s="203" t="s">
        <v>188</v>
      </c>
      <c r="AF555" s="204">
        <v>1</v>
      </c>
      <c r="AG555" s="205">
        <v>0.19</v>
      </c>
    </row>
    <row r="556" spans="29:33" x14ac:dyDescent="0.2">
      <c r="AC556" s="192">
        <v>388</v>
      </c>
      <c r="AD556" s="192"/>
      <c r="AE556" s="203" t="s">
        <v>188</v>
      </c>
      <c r="AF556" s="204">
        <v>2</v>
      </c>
      <c r="AG556" s="205">
        <v>0.23</v>
      </c>
    </row>
    <row r="557" spans="29:33" x14ac:dyDescent="0.2">
      <c r="AC557" s="192">
        <v>389</v>
      </c>
      <c r="AD557" s="192"/>
      <c r="AE557" s="203" t="s">
        <v>188</v>
      </c>
      <c r="AF557" s="204">
        <v>3</v>
      </c>
      <c r="AG557" s="205">
        <v>0.31</v>
      </c>
    </row>
    <row r="558" spans="29:33" x14ac:dyDescent="0.2">
      <c r="AC558" s="192">
        <v>390</v>
      </c>
      <c r="AD558" s="192"/>
      <c r="AE558" s="203" t="s">
        <v>188</v>
      </c>
      <c r="AF558" s="204">
        <v>4</v>
      </c>
      <c r="AG558" s="205">
        <v>0.2</v>
      </c>
    </row>
    <row r="559" spans="29:33" x14ac:dyDescent="0.2">
      <c r="AC559" s="192">
        <v>391</v>
      </c>
      <c r="AD559" s="192"/>
      <c r="AE559" s="203" t="s">
        <v>188</v>
      </c>
      <c r="AF559" s="204">
        <v>5</v>
      </c>
      <c r="AG559" s="205">
        <v>0.16</v>
      </c>
    </row>
    <row r="560" spans="29:33" x14ac:dyDescent="0.2">
      <c r="AC560" s="192">
        <v>392</v>
      </c>
      <c r="AD560" s="192"/>
      <c r="AE560" s="203" t="s">
        <v>189</v>
      </c>
      <c r="AF560" s="204">
        <v>1</v>
      </c>
      <c r="AG560" s="205">
        <v>0.43</v>
      </c>
    </row>
    <row r="561" spans="29:33" x14ac:dyDescent="0.2">
      <c r="AC561" s="192">
        <v>393</v>
      </c>
      <c r="AD561" s="192"/>
      <c r="AE561" s="203" t="s">
        <v>189</v>
      </c>
      <c r="AF561" s="204">
        <v>2</v>
      </c>
      <c r="AG561" s="205">
        <v>0.39</v>
      </c>
    </row>
    <row r="562" spans="29:33" x14ac:dyDescent="0.2">
      <c r="AC562" s="192">
        <v>394</v>
      </c>
      <c r="AD562" s="192"/>
      <c r="AE562" s="203" t="s">
        <v>189</v>
      </c>
      <c r="AF562" s="204">
        <v>3</v>
      </c>
      <c r="AG562" s="205">
        <v>0.51</v>
      </c>
    </row>
    <row r="563" spans="29:33" x14ac:dyDescent="0.2">
      <c r="AC563" s="192">
        <v>395</v>
      </c>
      <c r="AD563" s="192"/>
      <c r="AE563" s="203" t="s">
        <v>189</v>
      </c>
      <c r="AF563" s="204">
        <v>4</v>
      </c>
      <c r="AG563" s="205">
        <v>0.22</v>
      </c>
    </row>
    <row r="564" spans="29:33" x14ac:dyDescent="0.2">
      <c r="AC564" s="192">
        <v>396</v>
      </c>
      <c r="AD564" s="192"/>
      <c r="AE564" s="203" t="s">
        <v>189</v>
      </c>
      <c r="AF564" s="204">
        <v>5</v>
      </c>
      <c r="AG564" s="205">
        <v>0.26</v>
      </c>
    </row>
    <row r="565" spans="29:33" x14ac:dyDescent="0.2">
      <c r="AC565" s="192">
        <v>397</v>
      </c>
      <c r="AD565" s="192"/>
      <c r="AE565" s="203" t="s">
        <v>190</v>
      </c>
      <c r="AF565" s="204">
        <v>1</v>
      </c>
      <c r="AG565" s="205">
        <v>0.23</v>
      </c>
    </row>
    <row r="566" spans="29:33" x14ac:dyDescent="0.2">
      <c r="AC566" s="192">
        <v>398</v>
      </c>
      <c r="AD566" s="192"/>
      <c r="AE566" s="203" t="s">
        <v>190</v>
      </c>
      <c r="AF566" s="204">
        <v>2</v>
      </c>
      <c r="AG566" s="205">
        <v>0.19</v>
      </c>
    </row>
    <row r="567" spans="29:33" x14ac:dyDescent="0.2">
      <c r="AC567" s="192">
        <v>399</v>
      </c>
      <c r="AD567" s="192"/>
      <c r="AE567" s="203" t="s">
        <v>190</v>
      </c>
      <c r="AF567" s="204">
        <v>3</v>
      </c>
      <c r="AG567" s="205">
        <v>0.45</v>
      </c>
    </row>
    <row r="568" spans="29:33" x14ac:dyDescent="0.2">
      <c r="AC568" s="192">
        <v>400</v>
      </c>
      <c r="AD568" s="192"/>
      <c r="AE568" s="203" t="s">
        <v>190</v>
      </c>
      <c r="AF568" s="204">
        <v>4</v>
      </c>
      <c r="AG568" s="205">
        <v>0.37</v>
      </c>
    </row>
    <row r="569" spans="29:33" x14ac:dyDescent="0.2">
      <c r="AC569" s="192">
        <v>401</v>
      </c>
      <c r="AD569" s="192"/>
      <c r="AE569" s="203" t="s">
        <v>190</v>
      </c>
      <c r="AF569" s="204">
        <v>5</v>
      </c>
      <c r="AG569" s="205">
        <v>0.14000000000000001</v>
      </c>
    </row>
    <row r="570" spans="29:33" x14ac:dyDescent="0.2">
      <c r="AC570" s="192">
        <v>402</v>
      </c>
      <c r="AD570" s="192"/>
      <c r="AE570" s="203" t="s">
        <v>191</v>
      </c>
      <c r="AF570" s="204">
        <v>1</v>
      </c>
      <c r="AG570" s="205">
        <v>0.26</v>
      </c>
    </row>
    <row r="571" spans="29:33" x14ac:dyDescent="0.2">
      <c r="AC571" s="192">
        <v>403</v>
      </c>
      <c r="AD571" s="192"/>
      <c r="AE571" s="203" t="s">
        <v>191</v>
      </c>
      <c r="AF571" s="204">
        <v>2</v>
      </c>
      <c r="AG571" s="205">
        <v>0.16</v>
      </c>
    </row>
    <row r="572" spans="29:33" x14ac:dyDescent="0.2">
      <c r="AC572" s="192">
        <v>404</v>
      </c>
      <c r="AD572" s="192"/>
      <c r="AE572" s="203" t="s">
        <v>191</v>
      </c>
      <c r="AF572" s="204">
        <v>3</v>
      </c>
      <c r="AG572" s="205">
        <v>0.21</v>
      </c>
    </row>
    <row r="573" spans="29:33" x14ac:dyDescent="0.2">
      <c r="AC573" s="192">
        <v>405</v>
      </c>
      <c r="AD573" s="192"/>
      <c r="AE573" s="203" t="s">
        <v>191</v>
      </c>
      <c r="AF573" s="204">
        <v>4</v>
      </c>
      <c r="AG573" s="205">
        <v>0.25</v>
      </c>
    </row>
    <row r="574" spans="29:33" x14ac:dyDescent="0.2">
      <c r="AC574" s="192">
        <v>406</v>
      </c>
      <c r="AD574" s="192"/>
      <c r="AE574" s="203" t="s">
        <v>191</v>
      </c>
      <c r="AF574" s="204">
        <v>5</v>
      </c>
      <c r="AG574" s="205">
        <v>0.16</v>
      </c>
    </row>
    <row r="575" spans="29:33" x14ac:dyDescent="0.2">
      <c r="AC575" s="192">
        <v>407</v>
      </c>
      <c r="AD575" s="192"/>
      <c r="AE575" s="203" t="s">
        <v>192</v>
      </c>
      <c r="AF575" s="204">
        <v>1</v>
      </c>
      <c r="AG575" s="205">
        <v>0.19</v>
      </c>
    </row>
    <row r="576" spans="29:33" x14ac:dyDescent="0.2">
      <c r="AC576" s="192">
        <v>408</v>
      </c>
      <c r="AD576" s="192"/>
      <c r="AE576" s="203" t="s">
        <v>192</v>
      </c>
      <c r="AF576" s="204">
        <v>2</v>
      </c>
      <c r="AG576" s="205">
        <v>0.25</v>
      </c>
    </row>
    <row r="577" spans="29:33" x14ac:dyDescent="0.2">
      <c r="AC577" s="192">
        <v>409</v>
      </c>
      <c r="AD577" s="192"/>
      <c r="AE577" s="203" t="s">
        <v>192</v>
      </c>
      <c r="AF577" s="204">
        <v>3</v>
      </c>
      <c r="AG577" s="205">
        <v>0.53</v>
      </c>
    </row>
    <row r="578" spans="29:33" x14ac:dyDescent="0.2">
      <c r="AC578" s="192">
        <v>410</v>
      </c>
      <c r="AD578" s="192"/>
      <c r="AE578" s="203" t="s">
        <v>192</v>
      </c>
      <c r="AF578" s="204">
        <v>4</v>
      </c>
      <c r="AG578" s="205">
        <v>0.3</v>
      </c>
    </row>
    <row r="579" spans="29:33" x14ac:dyDescent="0.2">
      <c r="AC579" s="192">
        <v>411</v>
      </c>
      <c r="AD579" s="192"/>
      <c r="AE579" s="203" t="s">
        <v>192</v>
      </c>
      <c r="AF579" s="204">
        <v>5</v>
      </c>
      <c r="AG579" s="205">
        <v>0.56999999999999995</v>
      </c>
    </row>
  </sheetData>
  <sheetProtection algorithmName="SHA-512" hashValue="qHpPujdwg/wjXlunwJZQimGmljMUsaziqAgF3kaIJUjI56wvjkoWsLv5lRcxQ76pn843Yli4fgMKQ6Jnjqay3w==" saltValue="klOhH0zNeuhzGOz8ylAvrA==" spinCount="100000" sheet="1" objects="1" scenarios="1"/>
  <dataConsolidate/>
  <mergeCells count="95">
    <mergeCell ref="F41:Q41"/>
    <mergeCell ref="U40:W40"/>
    <mergeCell ref="U41:W41"/>
    <mergeCell ref="U38:W38"/>
    <mergeCell ref="U39:W39"/>
    <mergeCell ref="F38:Q38"/>
    <mergeCell ref="F39:Q39"/>
    <mergeCell ref="F40:Q40"/>
    <mergeCell ref="J7:S7"/>
    <mergeCell ref="J8:S8"/>
    <mergeCell ref="J9:L9"/>
    <mergeCell ref="C13:W13"/>
    <mergeCell ref="D15:W15"/>
    <mergeCell ref="L74:O74"/>
    <mergeCell ref="P74:R74"/>
    <mergeCell ref="L75:O75"/>
    <mergeCell ref="P75:R75"/>
    <mergeCell ref="J49:P49"/>
    <mergeCell ref="T105:W105"/>
    <mergeCell ref="H105:P105"/>
    <mergeCell ref="J97:W97"/>
    <mergeCell ref="J98:W98"/>
    <mergeCell ref="J99:W99"/>
    <mergeCell ref="J100:W100"/>
    <mergeCell ref="J101:W101"/>
    <mergeCell ref="F28:J28"/>
    <mergeCell ref="F29:J29"/>
    <mergeCell ref="F30:J30"/>
    <mergeCell ref="K30:O30"/>
    <mergeCell ref="D95:W95"/>
    <mergeCell ref="E53:F53"/>
    <mergeCell ref="U53:W53"/>
    <mergeCell ref="R53:T53"/>
    <mergeCell ref="F42:Q42"/>
    <mergeCell ref="J43:P43"/>
    <mergeCell ref="J45:P45"/>
    <mergeCell ref="P63:W63"/>
    <mergeCell ref="E69:W69"/>
    <mergeCell ref="D72:X72"/>
    <mergeCell ref="D85:W85"/>
    <mergeCell ref="J47:P47"/>
    <mergeCell ref="F24:J24"/>
    <mergeCell ref="K22:L22"/>
    <mergeCell ref="F25:J25"/>
    <mergeCell ref="F26:J26"/>
    <mergeCell ref="F27:J27"/>
    <mergeCell ref="U24:U25"/>
    <mergeCell ref="V24:W25"/>
    <mergeCell ref="T24:T25"/>
    <mergeCell ref="Q24:S25"/>
    <mergeCell ref="L17:O17"/>
    <mergeCell ref="L18:O18"/>
    <mergeCell ref="L19:O19"/>
    <mergeCell ref="L20:O20"/>
    <mergeCell ref="P17:R17"/>
    <mergeCell ref="P18:R18"/>
    <mergeCell ref="P19:R19"/>
    <mergeCell ref="P20:R20"/>
    <mergeCell ref="M21:P22"/>
    <mergeCell ref="V29:W29"/>
    <mergeCell ref="Q28:S29"/>
    <mergeCell ref="V28:W28"/>
    <mergeCell ref="V26:W26"/>
    <mergeCell ref="Q26:S26"/>
    <mergeCell ref="J51:P51"/>
    <mergeCell ref="E35:Q35"/>
    <mergeCell ref="E36:Q36"/>
    <mergeCell ref="D32:X32"/>
    <mergeCell ref="R35:T35"/>
    <mergeCell ref="R36:T36"/>
    <mergeCell ref="U35:W35"/>
    <mergeCell ref="U36:W36"/>
    <mergeCell ref="U37:W37"/>
    <mergeCell ref="F37:Q37"/>
    <mergeCell ref="U45:W45"/>
    <mergeCell ref="U47:W47"/>
    <mergeCell ref="U49:W49"/>
    <mergeCell ref="U51:W51"/>
    <mergeCell ref="U42:W42"/>
    <mergeCell ref="U43:W43"/>
    <mergeCell ref="L76:O76"/>
    <mergeCell ref="P76:R76"/>
    <mergeCell ref="L77:O77"/>
    <mergeCell ref="P77:R77"/>
    <mergeCell ref="L78:O78"/>
    <mergeCell ref="P78:R78"/>
    <mergeCell ref="E81:J81"/>
    <mergeCell ref="P82:R82"/>
    <mergeCell ref="K81:L81"/>
    <mergeCell ref="L79:O79"/>
    <mergeCell ref="P79:R79"/>
    <mergeCell ref="M81:O81"/>
    <mergeCell ref="M82:O82"/>
    <mergeCell ref="K82:L82"/>
    <mergeCell ref="P81:R81"/>
  </mergeCells>
  <conditionalFormatting sqref="U29">
    <cfRule type="cellIs" dxfId="9" priority="1" operator="greaterThan">
      <formula>1</formula>
    </cfRule>
  </conditionalFormatting>
  <dataValidations count="4">
    <dataValidation allowBlank="1" showInputMessage="1" showErrorMessage="1" promptTitle="REMINDER:" prompt="Must specify &quot;Other&quot; to receive points." sqref="J43 J45 J47 J49" xr:uid="{0F39004A-988F-436B-B84D-F45EDA4533D8}"/>
    <dataValidation allowBlank="1" showInputMessage="1" showErrorMessage="1" promptTitle="REMINDER" prompt="Must specify &quot;Other&quot; to receive points." sqref="J51" xr:uid="{0D23773A-BBC8-4656-865C-6FFF65E5B2B2}"/>
    <dataValidation type="textLength" operator="greaterThan" allowBlank="1" showInputMessage="1" showErrorMessage="1" errorTitle="ERROR:" error="Please enter a valid type of service." promptTitle="REMINDER:" prompt="Must specify &quot;Type of Service&quot; to receive points." sqref="J97:W101" xr:uid="{4FC57E96-B167-467E-B8C5-8D194EB2679D}">
      <formula1>5</formula1>
    </dataValidation>
    <dataValidation type="list" allowBlank="1" showInputMessage="1" showErrorMessage="1" sqref="K22" xr:uid="{608DA44C-CCA8-4A9A-A638-9AB238432348}">
      <formula1>county</formula1>
    </dataValidation>
  </dataValidations>
  <pageMargins left="0.5" right="0.5" top="1.5" bottom="0.75" header="0.5" footer="0.5"/>
  <pageSetup orientation="portrait" r:id="rId1"/>
  <headerFooter>
    <oddHeader>&amp;L&amp;G&amp;CHOME INVESTMENT PARTNERSHIPS PROGRAM
Homeowner Rehabilitation/Reconstruction Program
&amp;"-,Bold"&amp;12Application Rating Form &amp;R&amp;G</oddHeader>
    <oddFooter>&amp;L&amp;"-,Italic"&amp;8&amp;K00-046MHC HOME APPLICATION FORMS (REV. 07.13.18)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from>
                    <xdr:col>3</xdr:col>
                    <xdr:colOff>19050</xdr:colOff>
                    <xdr:row>31</xdr:row>
                    <xdr:rowOff>771525</xdr:rowOff>
                  </from>
                  <to>
                    <xdr:col>4</xdr:col>
                    <xdr:colOff>38100</xdr:colOff>
                    <xdr:row>33</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19050</xdr:colOff>
                    <xdr:row>56</xdr:row>
                    <xdr:rowOff>133350</xdr:rowOff>
                  </from>
                  <to>
                    <xdr:col>4</xdr:col>
                    <xdr:colOff>9525</xdr:colOff>
                    <xdr:row>58</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19050</xdr:colOff>
                    <xdr:row>57</xdr:row>
                    <xdr:rowOff>142875</xdr:rowOff>
                  </from>
                  <to>
                    <xdr:col>4</xdr:col>
                    <xdr:colOff>9525</xdr:colOff>
                    <xdr:row>59</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19050</xdr:colOff>
                    <xdr:row>58</xdr:row>
                    <xdr:rowOff>133350</xdr:rowOff>
                  </from>
                  <to>
                    <xdr:col>4</xdr:col>
                    <xdr:colOff>9525</xdr:colOff>
                    <xdr:row>60</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209550</xdr:colOff>
                    <xdr:row>36</xdr:row>
                    <xdr:rowOff>0</xdr:rowOff>
                  </from>
                  <to>
                    <xdr:col>5</xdr:col>
                    <xdr:colOff>9525</xdr:colOff>
                    <xdr:row>36</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209550</xdr:colOff>
                    <xdr:row>36</xdr:row>
                    <xdr:rowOff>142875</xdr:rowOff>
                  </from>
                  <to>
                    <xdr:col>5</xdr:col>
                    <xdr:colOff>114300</xdr:colOff>
                    <xdr:row>38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209550</xdr:colOff>
                    <xdr:row>38</xdr:row>
                    <xdr:rowOff>0</xdr:rowOff>
                  </from>
                  <to>
                    <xdr:col>5</xdr:col>
                    <xdr:colOff>9525</xdr:colOff>
                    <xdr:row>38</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209550</xdr:colOff>
                    <xdr:row>38</xdr:row>
                    <xdr:rowOff>142875</xdr:rowOff>
                  </from>
                  <to>
                    <xdr:col>5</xdr:col>
                    <xdr:colOff>114300</xdr:colOff>
                    <xdr:row>40</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209550</xdr:colOff>
                    <xdr:row>39</xdr:row>
                    <xdr:rowOff>142875</xdr:rowOff>
                  </from>
                  <to>
                    <xdr:col>5</xdr:col>
                    <xdr:colOff>114300</xdr:colOff>
                    <xdr:row>41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209550</xdr:colOff>
                    <xdr:row>40</xdr:row>
                    <xdr:rowOff>142875</xdr:rowOff>
                  </from>
                  <to>
                    <xdr:col>5</xdr:col>
                    <xdr:colOff>114300</xdr:colOff>
                    <xdr:row>42</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209550</xdr:colOff>
                    <xdr:row>41</xdr:row>
                    <xdr:rowOff>161925</xdr:rowOff>
                  </from>
                  <to>
                    <xdr:col>5</xdr:col>
                    <xdr:colOff>19050</xdr:colOff>
                    <xdr:row>43</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209550</xdr:colOff>
                    <xdr:row>43</xdr:row>
                    <xdr:rowOff>28575</xdr:rowOff>
                  </from>
                  <to>
                    <xdr:col>5</xdr:col>
                    <xdr:colOff>19050</xdr:colOff>
                    <xdr:row>45</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209550</xdr:colOff>
                    <xdr:row>46</xdr:row>
                    <xdr:rowOff>0</xdr:rowOff>
                  </from>
                  <to>
                    <xdr:col>5</xdr:col>
                    <xdr:colOff>19050</xdr:colOff>
                    <xdr:row>47</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209550</xdr:colOff>
                    <xdr:row>48</xdr:row>
                    <xdr:rowOff>0</xdr:rowOff>
                  </from>
                  <to>
                    <xdr:col>5</xdr:col>
                    <xdr:colOff>19050</xdr:colOff>
                    <xdr:row>49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209550</xdr:colOff>
                    <xdr:row>50</xdr:row>
                    <xdr:rowOff>0</xdr:rowOff>
                  </from>
                  <to>
                    <xdr:col>5</xdr:col>
                    <xdr:colOff>19050</xdr:colOff>
                    <xdr:row>51</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180975</xdr:colOff>
                    <xdr:row>36</xdr:row>
                    <xdr:rowOff>19050</xdr:rowOff>
                  </from>
                  <to>
                    <xdr:col>19</xdr:col>
                    <xdr:colOff>114300</xdr:colOff>
                    <xdr:row>36</xdr:row>
                    <xdr:rowOff>133350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18</xdr:col>
                    <xdr:colOff>180975</xdr:colOff>
                    <xdr:row>37</xdr:row>
                    <xdr:rowOff>19050</xdr:rowOff>
                  </from>
                  <to>
                    <xdr:col>19</xdr:col>
                    <xdr:colOff>114300</xdr:colOff>
                    <xdr:row>37</xdr:row>
                    <xdr:rowOff>133350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190500</xdr:colOff>
                    <xdr:row>38</xdr:row>
                    <xdr:rowOff>19050</xdr:rowOff>
                  </from>
                  <to>
                    <xdr:col>19</xdr:col>
                    <xdr:colOff>123825</xdr:colOff>
                    <xdr:row>38</xdr:row>
                    <xdr:rowOff>133350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18</xdr:col>
                    <xdr:colOff>180975</xdr:colOff>
                    <xdr:row>39</xdr:row>
                    <xdr:rowOff>19050</xdr:rowOff>
                  </from>
                  <to>
                    <xdr:col>19</xdr:col>
                    <xdr:colOff>114300</xdr:colOff>
                    <xdr:row>39</xdr:row>
                    <xdr:rowOff>133350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18</xdr:col>
                    <xdr:colOff>190500</xdr:colOff>
                    <xdr:row>40</xdr:row>
                    <xdr:rowOff>19050</xdr:rowOff>
                  </from>
                  <to>
                    <xdr:col>19</xdr:col>
                    <xdr:colOff>123825</xdr:colOff>
                    <xdr:row>40</xdr:row>
                    <xdr:rowOff>133350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18</xdr:col>
                    <xdr:colOff>190500</xdr:colOff>
                    <xdr:row>41</xdr:row>
                    <xdr:rowOff>19050</xdr:rowOff>
                  </from>
                  <to>
                    <xdr:col>19</xdr:col>
                    <xdr:colOff>123825</xdr:colOff>
                    <xdr:row>41</xdr:row>
                    <xdr:rowOff>133350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18</xdr:col>
                    <xdr:colOff>180975</xdr:colOff>
                    <xdr:row>42</xdr:row>
                    <xdr:rowOff>19050</xdr:rowOff>
                  </from>
                  <to>
                    <xdr:col>19</xdr:col>
                    <xdr:colOff>114300</xdr:colOff>
                    <xdr:row>43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18</xdr:col>
                    <xdr:colOff>190500</xdr:colOff>
                    <xdr:row>44</xdr:row>
                    <xdr:rowOff>19050</xdr:rowOff>
                  </from>
                  <to>
                    <xdr:col>19</xdr:col>
                    <xdr:colOff>123825</xdr:colOff>
                    <xdr:row>45</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18</xdr:col>
                    <xdr:colOff>190500</xdr:colOff>
                    <xdr:row>46</xdr:row>
                    <xdr:rowOff>19050</xdr:rowOff>
                  </from>
                  <to>
                    <xdr:col>19</xdr:col>
                    <xdr:colOff>123825</xdr:colOff>
                    <xdr:row>47</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18</xdr:col>
                    <xdr:colOff>190500</xdr:colOff>
                    <xdr:row>48</xdr:row>
                    <xdr:rowOff>19050</xdr:rowOff>
                  </from>
                  <to>
                    <xdr:col>19</xdr:col>
                    <xdr:colOff>123825</xdr:colOff>
                    <xdr:row>49</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18</xdr:col>
                    <xdr:colOff>190500</xdr:colOff>
                    <xdr:row>50</xdr:row>
                    <xdr:rowOff>19050</xdr:rowOff>
                  </from>
                  <to>
                    <xdr:col>19</xdr:col>
                    <xdr:colOff>123825</xdr:colOff>
                    <xdr:row>51</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21</xdr:col>
                    <xdr:colOff>38100</xdr:colOff>
                    <xdr:row>36</xdr:row>
                    <xdr:rowOff>19050</xdr:rowOff>
                  </from>
                  <to>
                    <xdr:col>22</xdr:col>
                    <xdr:colOff>0</xdr:colOff>
                    <xdr:row>36</xdr:row>
                    <xdr:rowOff>133350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21</xdr:col>
                    <xdr:colOff>38100</xdr:colOff>
                    <xdr:row>37</xdr:row>
                    <xdr:rowOff>28575</xdr:rowOff>
                  </from>
                  <to>
                    <xdr:col>22</xdr:col>
                    <xdr:colOff>0</xdr:colOff>
                    <xdr:row>37</xdr:row>
                    <xdr:rowOff>142875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21</xdr:col>
                    <xdr:colOff>38100</xdr:colOff>
                    <xdr:row>38</xdr:row>
                    <xdr:rowOff>28575</xdr:rowOff>
                  </from>
                  <to>
                    <xdr:col>22</xdr:col>
                    <xdr:colOff>0</xdr:colOff>
                    <xdr:row>38</xdr:row>
                    <xdr:rowOff>142875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21</xdr:col>
                    <xdr:colOff>38100</xdr:colOff>
                    <xdr:row>39</xdr:row>
                    <xdr:rowOff>28575</xdr:rowOff>
                  </from>
                  <to>
                    <xdr:col>22</xdr:col>
                    <xdr:colOff>0</xdr:colOff>
                    <xdr:row>39</xdr:row>
                    <xdr:rowOff>142875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21</xdr:col>
                    <xdr:colOff>47625</xdr:colOff>
                    <xdr:row>40</xdr:row>
                    <xdr:rowOff>28575</xdr:rowOff>
                  </from>
                  <to>
                    <xdr:col>22</xdr:col>
                    <xdr:colOff>9525</xdr:colOff>
                    <xdr:row>40</xdr:row>
                    <xdr:rowOff>142875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21</xdr:col>
                    <xdr:colOff>47625</xdr:colOff>
                    <xdr:row>41</xdr:row>
                    <xdr:rowOff>28575</xdr:rowOff>
                  </from>
                  <to>
                    <xdr:col>22</xdr:col>
                    <xdr:colOff>9525</xdr:colOff>
                    <xdr:row>41</xdr:row>
                    <xdr:rowOff>142875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21</xdr:col>
                    <xdr:colOff>47625</xdr:colOff>
                    <xdr:row>42</xdr:row>
                    <xdr:rowOff>38100</xdr:rowOff>
                  </from>
                  <to>
                    <xdr:col>22</xdr:col>
                    <xdr:colOff>9525</xdr:colOff>
                    <xdr:row>43</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21</xdr:col>
                    <xdr:colOff>47625</xdr:colOff>
                    <xdr:row>44</xdr:row>
                    <xdr:rowOff>28575</xdr:rowOff>
                  </from>
                  <to>
                    <xdr:col>22</xdr:col>
                    <xdr:colOff>9525</xdr:colOff>
                    <xdr:row>45</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21</xdr:col>
                    <xdr:colOff>47625</xdr:colOff>
                    <xdr:row>46</xdr:row>
                    <xdr:rowOff>19050</xdr:rowOff>
                  </from>
                  <to>
                    <xdr:col>22</xdr:col>
                    <xdr:colOff>9525</xdr:colOff>
                    <xdr:row>47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21</xdr:col>
                    <xdr:colOff>47625</xdr:colOff>
                    <xdr:row>48</xdr:row>
                    <xdr:rowOff>28575</xdr:rowOff>
                  </from>
                  <to>
                    <xdr:col>22</xdr:col>
                    <xdr:colOff>19050</xdr:colOff>
                    <xdr:row>49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21</xdr:col>
                    <xdr:colOff>57150</xdr:colOff>
                    <xdr:row>50</xdr:row>
                    <xdr:rowOff>28575</xdr:rowOff>
                  </from>
                  <to>
                    <xdr:col>22</xdr:col>
                    <xdr:colOff>19050</xdr:colOff>
                    <xdr:row>51</xdr:row>
                    <xdr:rowOff>9525</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3</xdr:col>
                    <xdr:colOff>19050</xdr:colOff>
                    <xdr:row>64</xdr:row>
                    <xdr:rowOff>47625</xdr:rowOff>
                  </from>
                  <to>
                    <xdr:col>4</xdr:col>
                    <xdr:colOff>9525</xdr:colOff>
                    <xdr:row>66</xdr:row>
                    <xdr:rowOff>28575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3</xdr:col>
                    <xdr:colOff>19050</xdr:colOff>
                    <xdr:row>65</xdr:row>
                    <xdr:rowOff>123825</xdr:rowOff>
                  </from>
                  <to>
                    <xdr:col>4</xdr:col>
                    <xdr:colOff>9525</xdr:colOff>
                    <xdr:row>67</xdr:row>
                    <xdr:rowOff>19050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3</xdr:col>
                    <xdr:colOff>19050</xdr:colOff>
                    <xdr:row>66</xdr:row>
                    <xdr:rowOff>133350</xdr:rowOff>
                  </from>
                  <to>
                    <xdr:col>4</xdr:col>
                    <xdr:colOff>9525</xdr:colOff>
                    <xdr:row>68</xdr:row>
                    <xdr:rowOff>19050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3</xdr:col>
                    <xdr:colOff>19050</xdr:colOff>
                    <xdr:row>67</xdr:row>
                    <xdr:rowOff>114300</xdr:rowOff>
                  </from>
                  <to>
                    <xdr:col>4</xdr:col>
                    <xdr:colOff>9525</xdr:colOff>
                    <xdr:row>69</xdr:row>
                    <xdr:rowOff>9525</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3</xdr:col>
                    <xdr:colOff>19050</xdr:colOff>
                    <xdr:row>86</xdr:row>
                    <xdr:rowOff>123825</xdr:rowOff>
                  </from>
                  <to>
                    <xdr:col>4</xdr:col>
                    <xdr:colOff>9525</xdr:colOff>
                    <xdr:row>88</xdr:row>
                    <xdr:rowOff>28575</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3</xdr:col>
                    <xdr:colOff>19050</xdr:colOff>
                    <xdr:row>87</xdr:row>
                    <xdr:rowOff>123825</xdr:rowOff>
                  </from>
                  <to>
                    <xdr:col>4</xdr:col>
                    <xdr:colOff>9525</xdr:colOff>
                    <xdr:row>89</xdr:row>
                    <xdr:rowOff>28575</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3</xdr:col>
                    <xdr:colOff>19050</xdr:colOff>
                    <xdr:row>88</xdr:row>
                    <xdr:rowOff>123825</xdr:rowOff>
                  </from>
                  <to>
                    <xdr:col>4</xdr:col>
                    <xdr:colOff>9525</xdr:colOff>
                    <xdr:row>90</xdr:row>
                    <xdr:rowOff>28575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10</xdr:col>
                    <xdr:colOff>323850</xdr:colOff>
                    <xdr:row>86</xdr:row>
                    <xdr:rowOff>123825</xdr:rowOff>
                  </from>
                  <to>
                    <xdr:col>11</xdr:col>
                    <xdr:colOff>285750</xdr:colOff>
                    <xdr:row>88</xdr:row>
                    <xdr:rowOff>9525</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10</xdr:col>
                    <xdr:colOff>323850</xdr:colOff>
                    <xdr:row>87</xdr:row>
                    <xdr:rowOff>114300</xdr:rowOff>
                  </from>
                  <to>
                    <xdr:col>11</xdr:col>
                    <xdr:colOff>285750</xdr:colOff>
                    <xdr:row>89</xdr:row>
                    <xdr:rowOff>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10</xdr:col>
                    <xdr:colOff>323850</xdr:colOff>
                    <xdr:row>88</xdr:row>
                    <xdr:rowOff>114300</xdr:rowOff>
                  </from>
                  <to>
                    <xdr:col>11</xdr:col>
                    <xdr:colOff>285750</xdr:colOff>
                    <xdr:row>90</xdr:row>
                    <xdr:rowOff>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15</xdr:col>
                    <xdr:colOff>485775</xdr:colOff>
                    <xdr:row>86</xdr:row>
                    <xdr:rowOff>123825</xdr:rowOff>
                  </from>
                  <to>
                    <xdr:col>18</xdr:col>
                    <xdr:colOff>28575</xdr:colOff>
                    <xdr:row>88</xdr:row>
                    <xdr:rowOff>9525</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15</xdr:col>
                    <xdr:colOff>485775</xdr:colOff>
                    <xdr:row>87</xdr:row>
                    <xdr:rowOff>123825</xdr:rowOff>
                  </from>
                  <to>
                    <xdr:col>18</xdr:col>
                    <xdr:colOff>28575</xdr:colOff>
                    <xdr:row>89</xdr:row>
                    <xdr:rowOff>9525</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15</xdr:col>
                    <xdr:colOff>485775</xdr:colOff>
                    <xdr:row>88</xdr:row>
                    <xdr:rowOff>133350</xdr:rowOff>
                  </from>
                  <to>
                    <xdr:col>18</xdr:col>
                    <xdr:colOff>28575</xdr:colOff>
                    <xdr:row>90</xdr:row>
                    <xdr:rowOff>19050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10</xdr:col>
                    <xdr:colOff>323850</xdr:colOff>
                    <xdr:row>89</xdr:row>
                    <xdr:rowOff>114300</xdr:rowOff>
                  </from>
                  <to>
                    <xdr:col>11</xdr:col>
                    <xdr:colOff>285750</xdr:colOff>
                    <xdr:row>91</xdr:row>
                    <xdr:rowOff>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10</xdr:col>
                    <xdr:colOff>323850</xdr:colOff>
                    <xdr:row>90</xdr:row>
                    <xdr:rowOff>123825</xdr:rowOff>
                  </from>
                  <to>
                    <xdr:col>11</xdr:col>
                    <xdr:colOff>285750</xdr:colOff>
                    <xdr:row>92</xdr:row>
                    <xdr:rowOff>9525</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3</xdr:col>
                    <xdr:colOff>19050</xdr:colOff>
                    <xdr:row>53</xdr:row>
                    <xdr:rowOff>38100</xdr:rowOff>
                  </from>
                  <to>
                    <xdr:col>4</xdr:col>
                    <xdr:colOff>38100</xdr:colOff>
                    <xdr:row>55</xdr:row>
                    <xdr:rowOff>38100</xdr:rowOff>
                  </to>
                </anchor>
              </controlPr>
            </control>
          </mc:Choice>
        </mc:AlternateContent>
        <mc:AlternateContent xmlns:mc="http://schemas.openxmlformats.org/markup-compatibility/2006">
          <mc:Choice Requires="x14">
            <control shapeId="1096" r:id="rId58" name="Check Box 72">
              <controlPr defaultSize="0" autoFill="0" autoLine="0" autoPict="0">
                <anchor moveWithCells="1">
                  <from>
                    <xdr:col>3</xdr:col>
                    <xdr:colOff>19050</xdr:colOff>
                    <xdr:row>95</xdr:row>
                    <xdr:rowOff>57150</xdr:rowOff>
                  </from>
                  <to>
                    <xdr:col>3</xdr:col>
                    <xdr:colOff>219075</xdr:colOff>
                    <xdr:row>97</xdr:row>
                    <xdr:rowOff>19050</xdr:rowOff>
                  </to>
                </anchor>
              </controlPr>
            </control>
          </mc:Choice>
        </mc:AlternateContent>
        <mc:AlternateContent xmlns:mc="http://schemas.openxmlformats.org/markup-compatibility/2006">
          <mc:Choice Requires="x14">
            <control shapeId="1097" r:id="rId59" name="Check Box 73">
              <controlPr defaultSize="0" autoFill="0" autoLine="0" autoPict="0">
                <anchor moveWithCells="1">
                  <from>
                    <xdr:col>3</xdr:col>
                    <xdr:colOff>19050</xdr:colOff>
                    <xdr:row>96</xdr:row>
                    <xdr:rowOff>133350</xdr:rowOff>
                  </from>
                  <to>
                    <xdr:col>3</xdr:col>
                    <xdr:colOff>219075</xdr:colOff>
                    <xdr:row>98</xdr:row>
                    <xdr:rowOff>19050</xdr:rowOff>
                  </to>
                </anchor>
              </controlPr>
            </control>
          </mc:Choice>
        </mc:AlternateContent>
        <mc:AlternateContent xmlns:mc="http://schemas.openxmlformats.org/markup-compatibility/2006">
          <mc:Choice Requires="x14">
            <control shapeId="1098" r:id="rId60" name="Check Box 74">
              <controlPr defaultSize="0" autoFill="0" autoLine="0" autoPict="0">
                <anchor moveWithCells="1">
                  <from>
                    <xdr:col>3</xdr:col>
                    <xdr:colOff>19050</xdr:colOff>
                    <xdr:row>97</xdr:row>
                    <xdr:rowOff>133350</xdr:rowOff>
                  </from>
                  <to>
                    <xdr:col>3</xdr:col>
                    <xdr:colOff>219075</xdr:colOff>
                    <xdr:row>99</xdr:row>
                    <xdr:rowOff>19050</xdr:rowOff>
                  </to>
                </anchor>
              </controlPr>
            </control>
          </mc:Choice>
        </mc:AlternateContent>
        <mc:AlternateContent xmlns:mc="http://schemas.openxmlformats.org/markup-compatibility/2006">
          <mc:Choice Requires="x14">
            <control shapeId="1099" r:id="rId61" name="Check Box 75">
              <controlPr defaultSize="0" autoFill="0" autoLine="0" autoPict="0">
                <anchor moveWithCells="1">
                  <from>
                    <xdr:col>3</xdr:col>
                    <xdr:colOff>19050</xdr:colOff>
                    <xdr:row>98</xdr:row>
                    <xdr:rowOff>133350</xdr:rowOff>
                  </from>
                  <to>
                    <xdr:col>3</xdr:col>
                    <xdr:colOff>219075</xdr:colOff>
                    <xdr:row>100</xdr:row>
                    <xdr:rowOff>19050</xdr:rowOff>
                  </to>
                </anchor>
              </controlPr>
            </control>
          </mc:Choice>
        </mc:AlternateContent>
        <mc:AlternateContent xmlns:mc="http://schemas.openxmlformats.org/markup-compatibility/2006">
          <mc:Choice Requires="x14">
            <control shapeId="1100" r:id="rId62" name="Check Box 76">
              <controlPr defaultSize="0" autoFill="0" autoLine="0" autoPict="0">
                <anchor moveWithCells="1">
                  <from>
                    <xdr:col>3</xdr:col>
                    <xdr:colOff>19050</xdr:colOff>
                    <xdr:row>99</xdr:row>
                    <xdr:rowOff>133350</xdr:rowOff>
                  </from>
                  <to>
                    <xdr:col>3</xdr:col>
                    <xdr:colOff>219075</xdr:colOff>
                    <xdr:row>101</xdr:row>
                    <xdr:rowOff>19050</xdr:rowOff>
                  </to>
                </anchor>
              </controlPr>
            </control>
          </mc:Choice>
        </mc:AlternateContent>
        <mc:AlternateContent xmlns:mc="http://schemas.openxmlformats.org/markup-compatibility/2006">
          <mc:Choice Requires="x14">
            <control shapeId="1101" r:id="rId63" name="Drop Down 77">
              <controlPr defaultSize="0" autoLine="0" autoPict="0">
                <anchor moveWithCells="1">
                  <from>
                    <xdr:col>16</xdr:col>
                    <xdr:colOff>0</xdr:colOff>
                    <xdr:row>22</xdr:row>
                    <xdr:rowOff>19050</xdr:rowOff>
                  </from>
                  <to>
                    <xdr:col>23</xdr:col>
                    <xdr:colOff>9525</xdr:colOff>
                    <xdr:row>23</xdr:row>
                    <xdr:rowOff>161925</xdr:rowOff>
                  </to>
                </anchor>
              </controlPr>
            </control>
          </mc:Choice>
        </mc:AlternateContent>
        <mc:AlternateContent xmlns:mc="http://schemas.openxmlformats.org/markup-compatibility/2006">
          <mc:Choice Requires="x14">
            <control shapeId="1109" r:id="rId64" name="Check Box 85">
              <controlPr defaultSize="0" autoFill="0" autoLine="0" autoPict="0">
                <anchor>
                  <from>
                    <xdr:col>4</xdr:col>
                    <xdr:colOff>123825</xdr:colOff>
                    <xdr:row>20</xdr:row>
                    <xdr:rowOff>76200</xdr:rowOff>
                  </from>
                  <to>
                    <xdr:col>6</xdr:col>
                    <xdr:colOff>38100</xdr:colOff>
                    <xdr:row>22</xdr:row>
                    <xdr:rowOff>19050</xdr:rowOff>
                  </to>
                </anchor>
              </controlPr>
            </control>
          </mc:Choice>
        </mc:AlternateContent>
        <mc:AlternateContent xmlns:mc="http://schemas.openxmlformats.org/markup-compatibility/2006">
          <mc:Choice Requires="x14">
            <control shapeId="1110" r:id="rId65" name="Check Box 86">
              <controlPr defaultSize="0" autoFill="0" autoLine="0" autoPict="0">
                <anchor>
                  <from>
                    <xdr:col>15</xdr:col>
                    <xdr:colOff>200025</xdr:colOff>
                    <xdr:row>20</xdr:row>
                    <xdr:rowOff>85725</xdr:rowOff>
                  </from>
                  <to>
                    <xdr:col>18</xdr:col>
                    <xdr:colOff>0</xdr:colOff>
                    <xdr:row>22</xdr:row>
                    <xdr:rowOff>28575</xdr:rowOff>
                  </to>
                </anchor>
              </controlPr>
            </control>
          </mc:Choice>
        </mc:AlternateContent>
        <mc:AlternateContent xmlns:mc="http://schemas.openxmlformats.org/markup-compatibility/2006">
          <mc:Choice Requires="x14">
            <control shapeId="1115" r:id="rId66" name="Drop Down 91">
              <controlPr defaultSize="0" autoLine="0" autoPict="0">
                <anchor moveWithCells="1">
                  <from>
                    <xdr:col>4</xdr:col>
                    <xdr:colOff>0</xdr:colOff>
                    <xdr:row>80</xdr:row>
                    <xdr:rowOff>161925</xdr:rowOff>
                  </from>
                  <to>
                    <xdr:col>10</xdr:col>
                    <xdr:colOff>9525</xdr:colOff>
                    <xdr:row>82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C112-234B-4E0A-AFC8-8166729295D2}">
  <sheetPr codeName="Sheet4"/>
  <dimension ref="A2:BE506"/>
  <sheetViews>
    <sheetView topLeftCell="M1" workbookViewId="0">
      <selection activeCell="AE18" sqref="AE18"/>
    </sheetView>
  </sheetViews>
  <sheetFormatPr defaultRowHeight="15" x14ac:dyDescent="0.25"/>
  <cols>
    <col min="2" max="2" width="15.28515625" customWidth="1"/>
    <col min="3" max="3" width="11.42578125" customWidth="1"/>
    <col min="7" max="7" width="18" customWidth="1"/>
    <col min="9" max="9" width="9.140625" style="160"/>
    <col min="12" max="12" width="15.5703125" style="175" customWidth="1"/>
    <col min="13" max="13" width="9.140625" style="175"/>
    <col min="16" max="16" width="12.42578125" customWidth="1"/>
    <col min="19" max="21" width="9.140625" style="160"/>
    <col min="24" max="24" width="15.140625" customWidth="1"/>
  </cols>
  <sheetData>
    <row r="2" spans="1:57" ht="56.25" x14ac:dyDescent="0.25">
      <c r="B2" s="104" t="s">
        <v>58</v>
      </c>
      <c r="C2" s="104"/>
      <c r="G2" s="331" t="s">
        <v>570</v>
      </c>
      <c r="H2" s="331"/>
      <c r="K2" s="331" t="s">
        <v>569</v>
      </c>
      <c r="L2" s="331"/>
    </row>
    <row r="3" spans="1:57" ht="15" customHeight="1" x14ac:dyDescent="0.25">
      <c r="X3" s="329" t="s">
        <v>750</v>
      </c>
      <c r="Y3" s="329"/>
      <c r="Z3" s="329"/>
      <c r="AA3" s="329"/>
    </row>
    <row r="4" spans="1:57" x14ac:dyDescent="0.25">
      <c r="O4" s="160" t="s">
        <v>574</v>
      </c>
      <c r="P4" s="160" t="s">
        <v>576</v>
      </c>
      <c r="Q4" s="160" t="s">
        <v>584</v>
      </c>
      <c r="R4" s="160"/>
      <c r="V4" s="160"/>
      <c r="W4" s="160"/>
      <c r="X4" s="329"/>
      <c r="Y4" s="329"/>
      <c r="Z4" s="329"/>
      <c r="AA4" s="329"/>
      <c r="AB4" s="160"/>
      <c r="AC4" s="160"/>
      <c r="AD4" s="160"/>
      <c r="AE4" s="160"/>
    </row>
    <row r="5" spans="1:57" ht="37.5" customHeight="1" thickBot="1" x14ac:dyDescent="0.3">
      <c r="A5">
        <v>1</v>
      </c>
      <c r="B5" s="105" t="s">
        <v>59</v>
      </c>
      <c r="C5" s="106" t="s">
        <v>60</v>
      </c>
      <c r="D5" s="107" t="s">
        <v>61</v>
      </c>
      <c r="E5" s="108"/>
      <c r="G5" s="158" t="s">
        <v>59</v>
      </c>
      <c r="H5" s="159" t="s">
        <v>60</v>
      </c>
      <c r="I5" s="161" t="s">
        <v>61</v>
      </c>
      <c r="L5" s="175" t="s">
        <v>573</v>
      </c>
      <c r="M5" s="175" t="s">
        <v>571</v>
      </c>
      <c r="N5" t="s">
        <v>572</v>
      </c>
      <c r="O5" s="173" t="s">
        <v>575</v>
      </c>
      <c r="P5" s="174" t="s">
        <v>577</v>
      </c>
      <c r="Q5" s="174" t="s">
        <v>585</v>
      </c>
      <c r="S5" s="183" t="s">
        <v>573</v>
      </c>
      <c r="T5" s="184" t="s">
        <v>571</v>
      </c>
      <c r="U5" s="185" t="s">
        <v>586</v>
      </c>
      <c r="Y5" s="239" t="s">
        <v>748</v>
      </c>
      <c r="Z5" s="174" t="s">
        <v>749</v>
      </c>
      <c r="AA5" s="172" t="s">
        <v>10</v>
      </c>
      <c r="AB5" s="171"/>
      <c r="AC5" s="171"/>
      <c r="AD5" s="171"/>
      <c r="AE5" s="171"/>
      <c r="AF5" t="s">
        <v>62</v>
      </c>
      <c r="AI5" t="s">
        <v>63</v>
      </c>
      <c r="AK5" t="s">
        <v>64</v>
      </c>
      <c r="AM5" t="s">
        <v>65</v>
      </c>
      <c r="AO5" t="s">
        <v>66</v>
      </c>
      <c r="AQ5" t="s">
        <v>67</v>
      </c>
      <c r="AS5" t="s">
        <v>68</v>
      </c>
      <c r="AU5" t="s">
        <v>69</v>
      </c>
      <c r="AX5" t="s">
        <v>70</v>
      </c>
      <c r="BA5" t="s">
        <v>71</v>
      </c>
      <c r="BE5" t="s">
        <v>72</v>
      </c>
    </row>
    <row r="6" spans="1:57" ht="15" customHeight="1" thickBot="1" x14ac:dyDescent="0.3">
      <c r="B6" s="105"/>
      <c r="C6" s="106"/>
      <c r="D6" s="108">
        <v>0</v>
      </c>
      <c r="E6" s="108"/>
      <c r="F6">
        <v>1</v>
      </c>
      <c r="G6" s="158"/>
      <c r="H6" s="159"/>
      <c r="I6" s="161">
        <v>0</v>
      </c>
      <c r="K6">
        <v>1</v>
      </c>
      <c r="R6">
        <v>1</v>
      </c>
      <c r="S6" s="186"/>
      <c r="T6" s="187"/>
      <c r="U6" s="188"/>
      <c r="W6">
        <v>1</v>
      </c>
      <c r="Y6" s="235"/>
      <c r="Z6" s="235"/>
      <c r="AA6" s="236"/>
      <c r="AB6" s="237"/>
      <c r="AC6" s="237"/>
      <c r="AD6" s="237"/>
      <c r="AE6" s="237"/>
    </row>
    <row r="7" spans="1:57" ht="12.75" customHeight="1" thickBot="1" x14ac:dyDescent="0.3">
      <c r="A7">
        <f>A5+1</f>
        <v>2</v>
      </c>
      <c r="B7" s="105" t="s">
        <v>73</v>
      </c>
      <c r="C7" s="106">
        <v>28.4</v>
      </c>
      <c r="D7">
        <v>15</v>
      </c>
      <c r="F7">
        <v>2</v>
      </c>
      <c r="G7" s="158" t="s">
        <v>464</v>
      </c>
      <c r="H7" s="159">
        <v>0.17</v>
      </c>
      <c r="I7" s="161">
        <v>5</v>
      </c>
      <c r="K7">
        <v>2</v>
      </c>
      <c r="L7" s="176" t="s">
        <v>73</v>
      </c>
      <c r="M7" s="180">
        <v>1</v>
      </c>
      <c r="N7" s="167">
        <v>0.23</v>
      </c>
      <c r="O7">
        <f>ROWS($L$7:L7)</f>
        <v>1</v>
      </c>
      <c r="P7" t="str">
        <f>IF('Rating Form'!$K$22=L7,O7,"")</f>
        <v/>
      </c>
      <c r="Q7" t="str">
        <f>IFERROR(SMALL($P$7:P416,ROWS($P$7:P7)),"")</f>
        <v/>
      </c>
      <c r="R7">
        <v>2</v>
      </c>
      <c r="S7" s="186" t="str">
        <f>IFERROR(INDEX($L$7:$N$416,$Q7,COLUMNS($R$7:R7)),"")</f>
        <v/>
      </c>
      <c r="T7" s="187" t="str">
        <f>IFERROR(INDEX($L$7:$N$416,$Q7,COLUMNS($R$7:S7)),"")</f>
        <v/>
      </c>
      <c r="U7" s="188" t="str">
        <f>IFERROR(INDEX($L$7:$N$416,$Q7,COLUMNS($R$7:T7)),"")</f>
        <v/>
      </c>
      <c r="W7">
        <v>2</v>
      </c>
      <c r="X7" s="232" t="s">
        <v>602</v>
      </c>
      <c r="Y7" s="234">
        <v>1</v>
      </c>
      <c r="Z7" s="233">
        <v>21</v>
      </c>
      <c r="AA7" s="233">
        <v>30</v>
      </c>
      <c r="AB7" s="238"/>
      <c r="AC7" s="238"/>
      <c r="AD7" s="238"/>
      <c r="AE7" s="238"/>
    </row>
    <row r="8" spans="1:57" ht="12.75" customHeight="1" thickBot="1" x14ac:dyDescent="0.3">
      <c r="A8">
        <f t="shared" ref="A8:A71" si="0">A7+1</f>
        <v>3</v>
      </c>
      <c r="B8" s="105" t="s">
        <v>74</v>
      </c>
      <c r="C8" s="106">
        <v>20.8</v>
      </c>
      <c r="D8">
        <v>5</v>
      </c>
      <c r="F8">
        <v>3</v>
      </c>
      <c r="G8" s="158" t="s">
        <v>338</v>
      </c>
      <c r="H8" s="159">
        <v>0.31</v>
      </c>
      <c r="I8" s="161">
        <v>15</v>
      </c>
      <c r="K8">
        <v>3</v>
      </c>
      <c r="L8" s="176" t="s">
        <v>73</v>
      </c>
      <c r="M8" s="180">
        <v>2</v>
      </c>
      <c r="N8" s="167">
        <v>0.24</v>
      </c>
      <c r="O8">
        <f>ROWS($L$7:L8)</f>
        <v>2</v>
      </c>
      <c r="P8" t="str">
        <f>IF('Rating Form'!$K$22=L8,O8,"")</f>
        <v/>
      </c>
      <c r="Q8" t="str">
        <f>IFERROR(SMALL($P$7:P417,ROWS($P$7:P8)),"")</f>
        <v/>
      </c>
      <c r="R8">
        <v>3</v>
      </c>
      <c r="S8" s="186" t="str">
        <f>IFERROR(INDEX($L$7:$N$416,$Q8,COLUMNS($R$7:R8)),"")</f>
        <v/>
      </c>
      <c r="T8" s="187" t="str">
        <f>IFERROR(INDEX($L$7:$N$416,$Q8,COLUMNS($R$7:S8)),"")</f>
        <v/>
      </c>
      <c r="U8" s="188" t="str">
        <f>IFERROR(INDEX($L$7:$N$416,$Q8,COLUMNS($R$7:T8)),"")</f>
        <v/>
      </c>
      <c r="W8">
        <v>3</v>
      </c>
      <c r="X8" s="232" t="s">
        <v>603</v>
      </c>
      <c r="Y8" s="233">
        <v>1</v>
      </c>
      <c r="Z8" s="233">
        <v>26</v>
      </c>
      <c r="AA8" s="233">
        <v>15</v>
      </c>
      <c r="AB8" s="238"/>
      <c r="AC8" s="238"/>
      <c r="AD8" s="238"/>
      <c r="AE8" s="238"/>
      <c r="AF8" t="s">
        <v>75</v>
      </c>
      <c r="AI8" t="s">
        <v>76</v>
      </c>
      <c r="AK8" t="s">
        <v>76</v>
      </c>
      <c r="AM8" t="s">
        <v>76</v>
      </c>
      <c r="AO8" t="s">
        <v>77</v>
      </c>
      <c r="AQ8" t="s">
        <v>78</v>
      </c>
      <c r="AS8" t="s">
        <v>79</v>
      </c>
      <c r="AU8" t="s">
        <v>80</v>
      </c>
      <c r="AX8" t="s">
        <v>81</v>
      </c>
      <c r="BA8" t="s">
        <v>82</v>
      </c>
      <c r="BE8" t="s">
        <v>83</v>
      </c>
    </row>
    <row r="9" spans="1:57" ht="12.75" customHeight="1" thickBot="1" x14ac:dyDescent="0.3">
      <c r="A9">
        <f t="shared" si="0"/>
        <v>4</v>
      </c>
      <c r="B9" s="105" t="s">
        <v>84</v>
      </c>
      <c r="C9" s="106">
        <v>25.7</v>
      </c>
      <c r="D9">
        <v>15</v>
      </c>
      <c r="F9">
        <v>4</v>
      </c>
      <c r="G9" s="158" t="s">
        <v>357</v>
      </c>
      <c r="H9" s="159">
        <v>0.28999999999999998</v>
      </c>
      <c r="I9" s="161">
        <v>15</v>
      </c>
      <c r="K9">
        <v>4</v>
      </c>
      <c r="L9" s="176" t="s">
        <v>73</v>
      </c>
      <c r="M9" s="180">
        <v>3</v>
      </c>
      <c r="N9" s="167">
        <v>0.43</v>
      </c>
      <c r="O9">
        <f>ROWS($L$7:L9)</f>
        <v>3</v>
      </c>
      <c r="P9" t="str">
        <f>IF('Rating Form'!$K$22=L9,O9,"")</f>
        <v/>
      </c>
      <c r="Q9" t="str">
        <f>IFERROR(SMALL($P$7:P418,ROWS($P$7:P9)),"")</f>
        <v/>
      </c>
      <c r="R9">
        <v>4</v>
      </c>
      <c r="S9" s="186" t="str">
        <f>IFERROR(INDEX($L$7:$N$416,$Q9,COLUMNS($R$7:R9)),"")</f>
        <v/>
      </c>
      <c r="T9" s="187" t="str">
        <f>IFERROR(INDEX($L$7:$N$416,$Q9,COLUMNS($R$7:S9)),"")</f>
        <v/>
      </c>
      <c r="U9" s="188" t="str">
        <f>IFERROR(INDEX($L$7:$N$416,$Q9,COLUMNS($R$7:T9)),"")</f>
        <v/>
      </c>
      <c r="W9">
        <v>4</v>
      </c>
      <c r="X9" s="232" t="s">
        <v>604</v>
      </c>
      <c r="Y9" s="233">
        <v>2</v>
      </c>
      <c r="Z9" s="233">
        <v>21</v>
      </c>
      <c r="AA9" s="233">
        <v>30</v>
      </c>
      <c r="AB9" s="238"/>
      <c r="AC9" s="238"/>
      <c r="AD9" s="238"/>
      <c r="AE9" s="238"/>
      <c r="AF9" t="s">
        <v>85</v>
      </c>
      <c r="AI9" t="s">
        <v>86</v>
      </c>
      <c r="AK9" t="s">
        <v>86</v>
      </c>
      <c r="AM9" t="s">
        <v>86</v>
      </c>
      <c r="AO9" t="s">
        <v>87</v>
      </c>
      <c r="AQ9" t="s">
        <v>88</v>
      </c>
      <c r="AS9" t="s">
        <v>89</v>
      </c>
      <c r="AU9" t="s">
        <v>90</v>
      </c>
      <c r="AX9" t="s">
        <v>91</v>
      </c>
      <c r="BA9" t="s">
        <v>92</v>
      </c>
      <c r="BE9" t="s">
        <v>93</v>
      </c>
    </row>
    <row r="10" spans="1:57" ht="12.75" customHeight="1" thickBot="1" x14ac:dyDescent="0.3">
      <c r="A10">
        <f t="shared" si="0"/>
        <v>5</v>
      </c>
      <c r="B10" s="105" t="s">
        <v>94</v>
      </c>
      <c r="C10" s="106">
        <v>27.7</v>
      </c>
      <c r="D10">
        <v>15</v>
      </c>
      <c r="F10">
        <v>5</v>
      </c>
      <c r="G10" s="158" t="s">
        <v>558</v>
      </c>
      <c r="H10" s="159">
        <v>0.02</v>
      </c>
      <c r="I10" s="161">
        <v>5</v>
      </c>
      <c r="K10">
        <v>5</v>
      </c>
      <c r="L10" s="176" t="s">
        <v>73</v>
      </c>
      <c r="M10" s="180">
        <v>4</v>
      </c>
      <c r="N10" s="167">
        <v>0.31</v>
      </c>
      <c r="O10">
        <f>ROWS($L$7:L10)</f>
        <v>4</v>
      </c>
      <c r="P10" t="str">
        <f>IF('Rating Form'!$K$22=L10,O10,"")</f>
        <v/>
      </c>
      <c r="Q10" t="str">
        <f>IFERROR(SMALL($P$7:P419,ROWS($P$7:P10)),"")</f>
        <v/>
      </c>
      <c r="R10">
        <v>5</v>
      </c>
      <c r="S10" s="186" t="str">
        <f>IFERROR(INDEX($L$7:$N$416,$Q10,COLUMNS($R$7:R10)),"")</f>
        <v/>
      </c>
      <c r="T10" s="187" t="str">
        <f>IFERROR(INDEX($L$7:$N$416,$Q10,COLUMNS($R$7:S10)),"")</f>
        <v/>
      </c>
      <c r="U10" s="188" t="str">
        <f>IFERROR(INDEX($L$7:$N$416,$Q10,COLUMNS($R$7:T10)),"")</f>
        <v/>
      </c>
      <c r="W10">
        <v>5</v>
      </c>
      <c r="X10" s="232" t="s">
        <v>605</v>
      </c>
      <c r="Y10" s="233">
        <v>2</v>
      </c>
      <c r="Z10" s="233">
        <v>26</v>
      </c>
      <c r="AA10" s="233">
        <v>15</v>
      </c>
      <c r="AB10" s="238"/>
      <c r="AC10" s="238"/>
      <c r="AD10" s="238"/>
      <c r="AE10" s="238"/>
      <c r="AM10" t="s">
        <v>95</v>
      </c>
      <c r="AS10" t="s">
        <v>96</v>
      </c>
      <c r="AX10" t="s">
        <v>97</v>
      </c>
      <c r="BA10" t="s">
        <v>98</v>
      </c>
      <c r="BE10" t="s">
        <v>99</v>
      </c>
    </row>
    <row r="11" spans="1:57" ht="12.75" customHeight="1" thickBot="1" x14ac:dyDescent="0.3">
      <c r="A11">
        <f t="shared" si="0"/>
        <v>6</v>
      </c>
      <c r="B11" s="105" t="s">
        <v>100</v>
      </c>
      <c r="C11" s="106">
        <v>24.1</v>
      </c>
      <c r="D11">
        <v>5</v>
      </c>
      <c r="F11">
        <v>6</v>
      </c>
      <c r="G11" s="158" t="s">
        <v>419</v>
      </c>
      <c r="H11" s="159">
        <v>0.23</v>
      </c>
      <c r="I11" s="161">
        <v>5</v>
      </c>
      <c r="K11">
        <v>6</v>
      </c>
      <c r="L11" s="176" t="s">
        <v>73</v>
      </c>
      <c r="M11" s="180">
        <v>5</v>
      </c>
      <c r="N11" s="167">
        <v>0.33</v>
      </c>
      <c r="O11">
        <f>ROWS($L$7:L11)</f>
        <v>5</v>
      </c>
      <c r="P11" t="str">
        <f>IF('Rating Form'!$K$22=L11,O11,"")</f>
        <v/>
      </c>
      <c r="Q11" t="str">
        <f>IFERROR(SMALL($P$7:P420,ROWS($P$7:P11)),"")</f>
        <v/>
      </c>
      <c r="R11">
        <v>6</v>
      </c>
      <c r="S11" s="189" t="str">
        <f>IFERROR(INDEX($L$7:$N$416,$Q11,COLUMNS($R$7:R11)),"")</f>
        <v/>
      </c>
      <c r="T11" s="190" t="str">
        <f>IFERROR(INDEX($L$7:$N$416,$Q11,COLUMNS($R$7:S11)),"")</f>
        <v/>
      </c>
      <c r="U11" s="191" t="str">
        <f>IFERROR(INDEX($L$7:$N$416,$Q11,COLUMNS($R$7:T11)),"")</f>
        <v/>
      </c>
      <c r="W11">
        <v>6</v>
      </c>
      <c r="X11" s="232" t="s">
        <v>606</v>
      </c>
      <c r="Y11" s="233">
        <v>1</v>
      </c>
      <c r="Z11" s="233">
        <v>8</v>
      </c>
      <c r="AA11" s="233">
        <v>60</v>
      </c>
      <c r="AB11" s="238"/>
      <c r="AC11" s="238"/>
      <c r="AD11" s="238"/>
      <c r="AE11" s="238"/>
      <c r="AS11" t="s">
        <v>101</v>
      </c>
      <c r="AX11" t="s">
        <v>102</v>
      </c>
      <c r="BA11" t="s">
        <v>103</v>
      </c>
      <c r="BE11" t="s">
        <v>104</v>
      </c>
    </row>
    <row r="12" spans="1:57" ht="12.75" customHeight="1" thickBot="1" x14ac:dyDescent="0.3">
      <c r="A12">
        <f t="shared" si="0"/>
        <v>7</v>
      </c>
      <c r="B12" s="105" t="s">
        <v>105</v>
      </c>
      <c r="C12" s="106">
        <v>34.299999999999997</v>
      </c>
      <c r="D12">
        <v>15</v>
      </c>
      <c r="F12">
        <v>7</v>
      </c>
      <c r="G12" s="158" t="s">
        <v>210</v>
      </c>
      <c r="H12" s="159">
        <v>0.68</v>
      </c>
      <c r="I12" s="161">
        <v>25</v>
      </c>
      <c r="K12">
        <v>7</v>
      </c>
      <c r="L12" s="176" t="s">
        <v>74</v>
      </c>
      <c r="M12" s="180">
        <v>1</v>
      </c>
      <c r="N12" s="167">
        <v>0.13</v>
      </c>
      <c r="O12">
        <f>ROWS($L$7:L12)</f>
        <v>6</v>
      </c>
      <c r="P12" t="str">
        <f>IF('Rating Form'!$K$22=L12,O12,"")</f>
        <v/>
      </c>
      <c r="Q12" t="str">
        <f>IFERROR(SMALL($P$7:P421,ROWS($P$7:P12)),"")</f>
        <v/>
      </c>
      <c r="W12">
        <v>7</v>
      </c>
      <c r="X12" s="232" t="s">
        <v>607</v>
      </c>
      <c r="Y12" s="233">
        <v>2</v>
      </c>
      <c r="Z12" s="233">
        <v>23</v>
      </c>
      <c r="AA12" s="233">
        <v>30</v>
      </c>
      <c r="AB12" s="238"/>
      <c r="AC12" s="238"/>
      <c r="AD12" s="238"/>
      <c r="AE12" s="238"/>
      <c r="AS12" t="s">
        <v>106</v>
      </c>
      <c r="AX12" t="s">
        <v>107</v>
      </c>
      <c r="BA12" t="s">
        <v>108</v>
      </c>
      <c r="BE12" t="s">
        <v>109</v>
      </c>
    </row>
    <row r="13" spans="1:57" ht="12.75" customHeight="1" thickBot="1" x14ac:dyDescent="0.3">
      <c r="A13">
        <f t="shared" si="0"/>
        <v>8</v>
      </c>
      <c r="B13" s="105" t="s">
        <v>110</v>
      </c>
      <c r="C13" s="106">
        <v>23.7</v>
      </c>
      <c r="D13">
        <v>5</v>
      </c>
      <c r="F13">
        <v>8</v>
      </c>
      <c r="G13" s="158" t="s">
        <v>403</v>
      </c>
      <c r="H13" s="159">
        <v>0.25</v>
      </c>
      <c r="I13" s="161">
        <v>15</v>
      </c>
      <c r="K13">
        <v>8</v>
      </c>
      <c r="L13" s="176" t="s">
        <v>74</v>
      </c>
      <c r="M13" s="180">
        <v>2</v>
      </c>
      <c r="N13" s="167">
        <v>0.22</v>
      </c>
      <c r="O13">
        <f>ROWS($L$7:L13)</f>
        <v>7</v>
      </c>
      <c r="P13" t="str">
        <f>IF('Rating Form'!$K$22=L13,O13,"")</f>
        <v/>
      </c>
      <c r="Q13" t="str">
        <f>IFERROR(SMALL($P$7:P422,ROWS($P$7:P13)),"")</f>
        <v/>
      </c>
      <c r="W13">
        <v>8</v>
      </c>
      <c r="X13" s="232" t="s">
        <v>608</v>
      </c>
      <c r="Y13" s="233">
        <v>2</v>
      </c>
      <c r="Z13" s="233">
        <v>38</v>
      </c>
      <c r="AA13" s="233">
        <v>0</v>
      </c>
      <c r="AB13" s="238"/>
      <c r="AC13" s="238"/>
      <c r="AD13" s="238"/>
      <c r="AE13" s="238"/>
      <c r="AS13" t="s">
        <v>111</v>
      </c>
      <c r="AX13" t="s">
        <v>112</v>
      </c>
      <c r="BA13" t="s">
        <v>113</v>
      </c>
      <c r="BE13" t="s">
        <v>114</v>
      </c>
    </row>
    <row r="14" spans="1:57" ht="12.75" customHeight="1" thickBot="1" x14ac:dyDescent="0.3">
      <c r="A14">
        <f t="shared" si="0"/>
        <v>9</v>
      </c>
      <c r="B14" s="105" t="s">
        <v>115</v>
      </c>
      <c r="C14" s="106">
        <v>24.4</v>
      </c>
      <c r="D14">
        <v>5</v>
      </c>
      <c r="F14">
        <v>9</v>
      </c>
      <c r="G14" s="158" t="s">
        <v>339</v>
      </c>
      <c r="H14" s="159">
        <v>0.31</v>
      </c>
      <c r="I14" s="161">
        <v>15</v>
      </c>
      <c r="K14">
        <v>9</v>
      </c>
      <c r="L14" s="176" t="s">
        <v>74</v>
      </c>
      <c r="M14" s="180">
        <v>3</v>
      </c>
      <c r="N14" s="167">
        <v>0.2</v>
      </c>
      <c r="O14">
        <f>ROWS($L$7:L14)</f>
        <v>8</v>
      </c>
      <c r="P14" t="str">
        <f>IF('Rating Form'!$K$22=L14,O14,"")</f>
        <v/>
      </c>
      <c r="Q14" t="str">
        <f>IFERROR(SMALL($P$7:P423,ROWS($P$7:P14)),"")</f>
        <v/>
      </c>
      <c r="W14">
        <v>9</v>
      </c>
      <c r="X14" s="232" t="s">
        <v>609</v>
      </c>
      <c r="Y14" s="233">
        <v>1</v>
      </c>
      <c r="Z14" s="233">
        <v>17</v>
      </c>
      <c r="AA14" s="233">
        <v>45</v>
      </c>
      <c r="AB14" s="238"/>
      <c r="AC14" s="238"/>
      <c r="AD14" s="238"/>
      <c r="AE14" s="238"/>
      <c r="AX14" t="s">
        <v>116</v>
      </c>
      <c r="BE14" t="s">
        <v>117</v>
      </c>
    </row>
    <row r="15" spans="1:57" ht="12.75" customHeight="1" thickBot="1" x14ac:dyDescent="0.3">
      <c r="A15">
        <f t="shared" si="0"/>
        <v>10</v>
      </c>
      <c r="B15" s="105" t="s">
        <v>118</v>
      </c>
      <c r="C15" s="106">
        <v>25.3</v>
      </c>
      <c r="D15">
        <v>15</v>
      </c>
      <c r="F15">
        <v>10</v>
      </c>
      <c r="G15" s="158" t="s">
        <v>214</v>
      </c>
      <c r="H15" s="159">
        <v>0.59</v>
      </c>
      <c r="I15" s="161">
        <v>25</v>
      </c>
      <c r="K15">
        <v>10</v>
      </c>
      <c r="L15" s="176" t="s">
        <v>74</v>
      </c>
      <c r="M15" s="180">
        <v>4</v>
      </c>
      <c r="N15" s="167">
        <v>0.26</v>
      </c>
      <c r="O15">
        <f>ROWS($L$7:L15)</f>
        <v>9</v>
      </c>
      <c r="P15" t="str">
        <f>IF('Rating Form'!$K$22=L15,O15,"")</f>
        <v/>
      </c>
      <c r="Q15" t="str">
        <f>IFERROR(SMALL($P$7:P424,ROWS($P$7:P15)),"")</f>
        <v/>
      </c>
      <c r="W15">
        <v>10</v>
      </c>
      <c r="X15" s="232" t="s">
        <v>610</v>
      </c>
      <c r="Y15" s="233">
        <v>2</v>
      </c>
      <c r="Z15" s="233">
        <v>11</v>
      </c>
      <c r="AA15" s="233">
        <v>60</v>
      </c>
      <c r="AB15" s="238"/>
      <c r="AC15" s="238"/>
      <c r="AD15" s="238"/>
      <c r="AE15" s="238"/>
      <c r="BE15" t="s">
        <v>119</v>
      </c>
    </row>
    <row r="16" spans="1:57" ht="12.75" customHeight="1" thickBot="1" x14ac:dyDescent="0.3">
      <c r="A16">
        <f t="shared" si="0"/>
        <v>11</v>
      </c>
      <c r="B16" s="105" t="s">
        <v>120</v>
      </c>
      <c r="C16" s="106">
        <v>24.1</v>
      </c>
      <c r="D16">
        <v>5</v>
      </c>
      <c r="F16">
        <v>11</v>
      </c>
      <c r="G16" s="158" t="s">
        <v>487</v>
      </c>
      <c r="H16" s="159">
        <v>0.14000000000000001</v>
      </c>
      <c r="I16" s="161">
        <v>5</v>
      </c>
      <c r="K16">
        <v>11</v>
      </c>
      <c r="L16" s="176" t="s">
        <v>74</v>
      </c>
      <c r="M16" s="180">
        <v>5</v>
      </c>
      <c r="N16" s="167">
        <v>0.18</v>
      </c>
      <c r="O16">
        <f>ROWS($L$7:L16)</f>
        <v>10</v>
      </c>
      <c r="P16" t="str">
        <f>IF('Rating Form'!$K$22=L16,O16,"")</f>
        <v/>
      </c>
      <c r="Q16" t="str">
        <f>IFERROR(SMALL($P$7:P425,ROWS($P$7:P16)),"")</f>
        <v/>
      </c>
      <c r="W16">
        <v>11</v>
      </c>
      <c r="X16" s="232" t="s">
        <v>611</v>
      </c>
      <c r="Y16" s="233">
        <v>1</v>
      </c>
      <c r="Z16" s="233">
        <v>12</v>
      </c>
      <c r="AA16" s="233">
        <v>45</v>
      </c>
      <c r="AB16" s="238"/>
      <c r="AC16" s="238"/>
      <c r="AD16" s="238"/>
      <c r="AE16" s="238"/>
    </row>
    <row r="17" spans="1:31" ht="12.75" customHeight="1" thickBot="1" x14ac:dyDescent="0.3">
      <c r="A17">
        <f t="shared" si="0"/>
        <v>12</v>
      </c>
      <c r="B17" s="105" t="s">
        <v>121</v>
      </c>
      <c r="C17" s="106">
        <v>33.1</v>
      </c>
      <c r="D17">
        <v>15</v>
      </c>
      <c r="F17">
        <v>12</v>
      </c>
      <c r="G17" s="158" t="s">
        <v>318</v>
      </c>
      <c r="H17" s="159">
        <v>0.32</v>
      </c>
      <c r="I17" s="161">
        <v>15</v>
      </c>
      <c r="K17">
        <v>12</v>
      </c>
      <c r="L17" s="176" t="s">
        <v>84</v>
      </c>
      <c r="M17" s="180">
        <v>1</v>
      </c>
      <c r="N17" s="167">
        <v>0.3</v>
      </c>
      <c r="O17">
        <f>ROWS($L$7:L17)</f>
        <v>11</v>
      </c>
      <c r="P17" t="str">
        <f>IF('Rating Form'!$K$22=L17,O17,"")</f>
        <v/>
      </c>
      <c r="Q17" t="str">
        <f>IFERROR(SMALL($P$7:P426,ROWS($P$7:P17)),"")</f>
        <v/>
      </c>
      <c r="W17">
        <v>12</v>
      </c>
      <c r="X17" s="232" t="s">
        <v>612</v>
      </c>
      <c r="Y17" s="233">
        <v>1</v>
      </c>
      <c r="Z17" s="233">
        <v>11</v>
      </c>
      <c r="AA17" s="233">
        <v>60</v>
      </c>
      <c r="AB17" s="238"/>
      <c r="AC17" s="238"/>
      <c r="AD17" s="238"/>
      <c r="AE17" s="238"/>
    </row>
    <row r="18" spans="1:31" ht="12.75" customHeight="1" thickBot="1" x14ac:dyDescent="0.3">
      <c r="A18">
        <f t="shared" si="0"/>
        <v>13</v>
      </c>
      <c r="B18" s="105" t="s">
        <v>122</v>
      </c>
      <c r="C18" s="106">
        <v>23.4</v>
      </c>
      <c r="D18">
        <v>5</v>
      </c>
      <c r="F18">
        <v>13</v>
      </c>
      <c r="G18" s="158" t="s">
        <v>492</v>
      </c>
      <c r="H18" s="159">
        <v>0.13</v>
      </c>
      <c r="I18" s="161">
        <v>5</v>
      </c>
      <c r="K18">
        <v>13</v>
      </c>
      <c r="L18" s="176" t="s">
        <v>84</v>
      </c>
      <c r="M18" s="180">
        <v>2</v>
      </c>
      <c r="N18" s="167">
        <v>0.3</v>
      </c>
      <c r="O18">
        <f>ROWS($L$7:L18)</f>
        <v>12</v>
      </c>
      <c r="P18" t="str">
        <f>IF('Rating Form'!$K$22=L18,O18,"")</f>
        <v/>
      </c>
      <c r="Q18" t="str">
        <f>IFERROR(SMALL($P$7:P427,ROWS($P$7:P18)),"")</f>
        <v/>
      </c>
      <c r="W18">
        <v>13</v>
      </c>
      <c r="X18" s="232" t="s">
        <v>613</v>
      </c>
      <c r="Y18" s="233">
        <v>2</v>
      </c>
      <c r="Z18" s="233">
        <v>17</v>
      </c>
      <c r="AA18" s="233">
        <v>45</v>
      </c>
      <c r="AB18" s="238"/>
      <c r="AC18" s="238"/>
      <c r="AD18" s="238"/>
      <c r="AE18" s="238"/>
    </row>
    <row r="19" spans="1:31" ht="12.75" customHeight="1" thickBot="1" x14ac:dyDescent="0.3">
      <c r="A19">
        <f t="shared" si="0"/>
        <v>14</v>
      </c>
      <c r="B19" s="105" t="s">
        <v>123</v>
      </c>
      <c r="C19" s="106">
        <v>26.4</v>
      </c>
      <c r="D19">
        <v>15</v>
      </c>
      <c r="F19">
        <v>14</v>
      </c>
      <c r="G19" s="158" t="s">
        <v>288</v>
      </c>
      <c r="H19" s="159">
        <v>0.37</v>
      </c>
      <c r="I19" s="161">
        <v>25</v>
      </c>
      <c r="K19">
        <v>14</v>
      </c>
      <c r="L19" s="176" t="s">
        <v>84</v>
      </c>
      <c r="M19" s="180">
        <v>3</v>
      </c>
      <c r="N19" s="167">
        <v>0.43</v>
      </c>
      <c r="O19">
        <f>ROWS($L$7:L19)</f>
        <v>13</v>
      </c>
      <c r="P19" t="str">
        <f>IF('Rating Form'!$K$22=L19,O19,"")</f>
        <v/>
      </c>
      <c r="Q19" t="str">
        <f>IFERROR(SMALL($P$7:P428,ROWS($P$7:P19)),"")</f>
        <v/>
      </c>
      <c r="W19">
        <v>14</v>
      </c>
      <c r="X19" s="232" t="s">
        <v>614</v>
      </c>
      <c r="Y19" s="233">
        <v>1</v>
      </c>
      <c r="Z19" s="233">
        <v>25</v>
      </c>
      <c r="AA19" s="233">
        <v>15</v>
      </c>
      <c r="AB19" s="238"/>
      <c r="AC19" s="238"/>
      <c r="AD19" s="238"/>
      <c r="AE19" s="238"/>
    </row>
    <row r="20" spans="1:31" ht="12.75" customHeight="1" thickBot="1" x14ac:dyDescent="0.3">
      <c r="A20">
        <f t="shared" si="0"/>
        <v>15</v>
      </c>
      <c r="B20" s="105" t="s">
        <v>124</v>
      </c>
      <c r="C20" s="106">
        <v>38.200000000000003</v>
      </c>
      <c r="D20">
        <v>25</v>
      </c>
      <c r="F20">
        <v>15</v>
      </c>
      <c r="G20" s="158" t="s">
        <v>493</v>
      </c>
      <c r="H20" s="159">
        <v>0.13</v>
      </c>
      <c r="I20" s="161">
        <v>5</v>
      </c>
      <c r="K20">
        <v>15</v>
      </c>
      <c r="L20" s="176" t="s">
        <v>84</v>
      </c>
      <c r="M20" s="180">
        <v>4</v>
      </c>
      <c r="N20" s="167">
        <v>0.2</v>
      </c>
      <c r="O20">
        <f>ROWS($L$7:L20)</f>
        <v>14</v>
      </c>
      <c r="P20" t="str">
        <f>IF('Rating Form'!$K$22=L20,O20,"")</f>
        <v/>
      </c>
      <c r="Q20" t="str">
        <f>IFERROR(SMALL($P$7:P429,ROWS($P$7:P20)),"")</f>
        <v/>
      </c>
      <c r="W20">
        <v>15</v>
      </c>
      <c r="X20" s="232" t="s">
        <v>615</v>
      </c>
      <c r="Y20" s="233">
        <v>1</v>
      </c>
      <c r="Z20" s="233">
        <v>16</v>
      </c>
      <c r="AA20" s="233">
        <v>45</v>
      </c>
      <c r="AB20" s="238"/>
      <c r="AC20" s="238"/>
      <c r="AD20" s="238"/>
      <c r="AE20" s="238"/>
    </row>
    <row r="21" spans="1:31" ht="12.75" customHeight="1" thickBot="1" x14ac:dyDescent="0.3">
      <c r="A21">
        <f t="shared" si="0"/>
        <v>16</v>
      </c>
      <c r="B21" s="105" t="s">
        <v>125</v>
      </c>
      <c r="C21" s="106">
        <v>26.3</v>
      </c>
      <c r="D21">
        <v>15</v>
      </c>
      <c r="F21">
        <v>16</v>
      </c>
      <c r="G21" s="158" t="s">
        <v>436</v>
      </c>
      <c r="H21" s="159">
        <v>0.21</v>
      </c>
      <c r="I21" s="161">
        <v>5</v>
      </c>
      <c r="K21">
        <v>16</v>
      </c>
      <c r="L21" s="176" t="s">
        <v>84</v>
      </c>
      <c r="M21" s="180">
        <v>5</v>
      </c>
      <c r="N21" s="167">
        <v>0.22</v>
      </c>
      <c r="O21">
        <f>ROWS($L$7:L21)</f>
        <v>15</v>
      </c>
      <c r="P21" t="str">
        <f>IF('Rating Form'!$K$22=L21,O21,"")</f>
        <v/>
      </c>
      <c r="Q21" t="str">
        <f>IFERROR(SMALL($P$7:P430,ROWS($P$7:P21)),"")</f>
        <v/>
      </c>
      <c r="W21">
        <v>16</v>
      </c>
      <c r="X21" s="232" t="s">
        <v>616</v>
      </c>
      <c r="Y21" s="233">
        <v>1</v>
      </c>
      <c r="Z21" s="233">
        <v>35</v>
      </c>
      <c r="AA21" s="233">
        <v>0</v>
      </c>
      <c r="AB21" s="238"/>
      <c r="AC21" s="238"/>
      <c r="AD21" s="238"/>
      <c r="AE21" s="238"/>
    </row>
    <row r="22" spans="1:31" ht="12.75" customHeight="1" thickBot="1" x14ac:dyDescent="0.3">
      <c r="A22">
        <f t="shared" si="0"/>
        <v>17</v>
      </c>
      <c r="B22" s="105" t="s">
        <v>126</v>
      </c>
      <c r="C22" s="106">
        <v>29.9</v>
      </c>
      <c r="D22">
        <v>15</v>
      </c>
      <c r="F22">
        <v>17</v>
      </c>
      <c r="G22" s="158" t="s">
        <v>427</v>
      </c>
      <c r="H22" s="159">
        <v>0.22</v>
      </c>
      <c r="I22" s="161">
        <v>5</v>
      </c>
      <c r="K22">
        <v>17</v>
      </c>
      <c r="L22" s="176" t="s">
        <v>94</v>
      </c>
      <c r="M22" s="180">
        <v>1</v>
      </c>
      <c r="N22" s="167">
        <v>0.16</v>
      </c>
      <c r="O22">
        <f>ROWS($L$7:L22)</f>
        <v>16</v>
      </c>
      <c r="P22" t="str">
        <f>IF('Rating Form'!$K$22=L22,O22,"")</f>
        <v/>
      </c>
      <c r="Q22" t="str">
        <f>IFERROR(SMALL($P$7:P431,ROWS($P$7:P22)),"")</f>
        <v/>
      </c>
      <c r="W22">
        <v>17</v>
      </c>
      <c r="X22" s="232" t="s">
        <v>617</v>
      </c>
      <c r="Y22" s="233">
        <v>1</v>
      </c>
      <c r="Z22" s="233">
        <v>18</v>
      </c>
      <c r="AA22" s="233">
        <v>45</v>
      </c>
      <c r="AB22" s="238"/>
      <c r="AC22" s="238"/>
      <c r="AD22" s="238"/>
      <c r="AE22" s="238"/>
    </row>
    <row r="23" spans="1:31" ht="12.75" customHeight="1" thickBot="1" x14ac:dyDescent="0.3">
      <c r="A23">
        <f t="shared" si="0"/>
        <v>18</v>
      </c>
      <c r="B23" s="105" t="s">
        <v>127</v>
      </c>
      <c r="C23" s="106">
        <v>9.8000000000000007</v>
      </c>
      <c r="D23">
        <v>5</v>
      </c>
      <c r="F23">
        <v>18</v>
      </c>
      <c r="G23" s="158" t="s">
        <v>444</v>
      </c>
      <c r="H23" s="159">
        <v>0.2</v>
      </c>
      <c r="I23" s="161">
        <v>5</v>
      </c>
      <c r="K23">
        <v>18</v>
      </c>
      <c r="L23" s="176" t="s">
        <v>94</v>
      </c>
      <c r="M23" s="180">
        <v>2</v>
      </c>
      <c r="N23" s="167">
        <v>0.32</v>
      </c>
      <c r="O23">
        <f>ROWS($L$7:L23)</f>
        <v>17</v>
      </c>
      <c r="P23" t="str">
        <f>IF('Rating Form'!$K$22=L23,O23,"")</f>
        <v/>
      </c>
      <c r="Q23" t="str">
        <f>IFERROR(SMALL($P$7:P432,ROWS($P$7:P23)),"")</f>
        <v/>
      </c>
      <c r="W23">
        <v>18</v>
      </c>
      <c r="X23" s="232" t="s">
        <v>618</v>
      </c>
      <c r="Y23" s="233">
        <v>1</v>
      </c>
      <c r="Z23" s="233">
        <v>26</v>
      </c>
      <c r="AA23" s="233">
        <v>15</v>
      </c>
      <c r="AB23" s="238"/>
      <c r="AC23" s="238"/>
      <c r="AD23" s="238"/>
      <c r="AE23" s="238"/>
    </row>
    <row r="24" spans="1:31" ht="12.75" customHeight="1" thickBot="1" x14ac:dyDescent="0.3">
      <c r="A24">
        <f t="shared" si="0"/>
        <v>19</v>
      </c>
      <c r="B24" s="105" t="s">
        <v>128</v>
      </c>
      <c r="C24" s="106">
        <v>27.6</v>
      </c>
      <c r="D24">
        <v>15</v>
      </c>
      <c r="F24">
        <v>19</v>
      </c>
      <c r="G24" s="158" t="s">
        <v>307</v>
      </c>
      <c r="H24" s="159">
        <v>0.34</v>
      </c>
      <c r="I24" s="161">
        <v>15</v>
      </c>
      <c r="K24">
        <v>19</v>
      </c>
      <c r="L24" s="176" t="s">
        <v>94</v>
      </c>
      <c r="M24" s="180">
        <v>3</v>
      </c>
      <c r="N24" s="167">
        <v>0.25</v>
      </c>
      <c r="O24">
        <f>ROWS($L$7:L24)</f>
        <v>18</v>
      </c>
      <c r="P24" t="str">
        <f>IF('Rating Form'!$K$22=L24,O24,"")</f>
        <v/>
      </c>
      <c r="Q24" t="str">
        <f>IFERROR(SMALL($P$7:P433,ROWS($P$7:P24)),"")</f>
        <v/>
      </c>
      <c r="W24">
        <v>19</v>
      </c>
      <c r="X24" s="232" t="s">
        <v>619</v>
      </c>
      <c r="Y24" s="233">
        <v>1</v>
      </c>
      <c r="Z24" s="233">
        <v>36</v>
      </c>
      <c r="AA24" s="233">
        <v>0</v>
      </c>
      <c r="AB24" s="238"/>
      <c r="AC24" s="238"/>
      <c r="AD24" s="238"/>
      <c r="AE24" s="238"/>
    </row>
    <row r="25" spans="1:31" ht="12.75" customHeight="1" thickBot="1" x14ac:dyDescent="0.3">
      <c r="A25">
        <f t="shared" si="0"/>
        <v>20</v>
      </c>
      <c r="B25" s="105" t="s">
        <v>129</v>
      </c>
      <c r="C25" s="106">
        <v>23</v>
      </c>
      <c r="D25">
        <v>5</v>
      </c>
      <c r="F25">
        <v>20</v>
      </c>
      <c r="G25" s="158" t="s">
        <v>420</v>
      </c>
      <c r="H25" s="159">
        <v>0.23</v>
      </c>
      <c r="I25" s="161">
        <v>5</v>
      </c>
      <c r="K25">
        <v>20</v>
      </c>
      <c r="L25" s="176" t="s">
        <v>94</v>
      </c>
      <c r="M25" s="180">
        <v>4</v>
      </c>
      <c r="N25" s="167">
        <v>0.34</v>
      </c>
      <c r="O25">
        <f>ROWS($L$7:L25)</f>
        <v>19</v>
      </c>
      <c r="P25" t="str">
        <f>IF('Rating Form'!$K$22=L25,O25,"")</f>
        <v/>
      </c>
      <c r="Q25" t="str">
        <f>IFERROR(SMALL($P$7:P434,ROWS($P$7:P25)),"")</f>
        <v/>
      </c>
      <c r="W25">
        <v>20</v>
      </c>
      <c r="X25" s="232" t="s">
        <v>620</v>
      </c>
      <c r="Y25" s="233">
        <v>1</v>
      </c>
      <c r="Z25" s="233">
        <v>5</v>
      </c>
      <c r="AA25" s="233">
        <v>60</v>
      </c>
      <c r="AB25" s="238"/>
      <c r="AC25" s="238"/>
      <c r="AD25" s="238"/>
      <c r="AE25" s="238"/>
    </row>
    <row r="26" spans="1:31" ht="12.75" customHeight="1" thickBot="1" x14ac:dyDescent="0.3">
      <c r="A26">
        <f t="shared" si="0"/>
        <v>21</v>
      </c>
      <c r="B26" s="105" t="s">
        <v>130</v>
      </c>
      <c r="C26" s="106">
        <v>18.600000000000001</v>
      </c>
      <c r="D26">
        <v>5</v>
      </c>
      <c r="F26">
        <v>21</v>
      </c>
      <c r="G26" s="158" t="s">
        <v>494</v>
      </c>
      <c r="H26" s="159">
        <v>0.13</v>
      </c>
      <c r="I26" s="161">
        <v>5</v>
      </c>
      <c r="K26">
        <v>21</v>
      </c>
      <c r="L26" s="176" t="s">
        <v>94</v>
      </c>
      <c r="M26" s="180">
        <v>5</v>
      </c>
      <c r="N26" s="167">
        <v>0.17</v>
      </c>
      <c r="O26">
        <f>ROWS($L$7:L26)</f>
        <v>20</v>
      </c>
      <c r="P26" t="str">
        <f>IF('Rating Form'!$K$22=L26,O26,"")</f>
        <v/>
      </c>
      <c r="Q26" t="str">
        <f>IFERROR(SMALL($P$7:P435,ROWS($P$7:P26)),"")</f>
        <v/>
      </c>
      <c r="W26">
        <v>21</v>
      </c>
      <c r="X26" s="232" t="s">
        <v>621</v>
      </c>
      <c r="Y26" s="233">
        <v>1</v>
      </c>
      <c r="Z26" s="233">
        <v>22</v>
      </c>
      <c r="AA26" s="233">
        <v>30</v>
      </c>
      <c r="AB26" s="238"/>
      <c r="AC26" s="238"/>
      <c r="AD26" s="238"/>
      <c r="AE26" s="238"/>
    </row>
    <row r="27" spans="1:31" ht="12.75" customHeight="1" thickBot="1" x14ac:dyDescent="0.3">
      <c r="A27">
        <f t="shared" si="0"/>
        <v>22</v>
      </c>
      <c r="B27" s="105" t="s">
        <v>131</v>
      </c>
      <c r="C27" s="106">
        <v>18.2</v>
      </c>
      <c r="D27">
        <v>5</v>
      </c>
      <c r="F27">
        <v>22</v>
      </c>
      <c r="G27" s="158" t="s">
        <v>389</v>
      </c>
      <c r="H27" s="159">
        <v>0.26</v>
      </c>
      <c r="I27" s="161">
        <v>15</v>
      </c>
      <c r="K27">
        <v>22</v>
      </c>
      <c r="L27" s="176" t="s">
        <v>100</v>
      </c>
      <c r="M27" s="180">
        <v>1</v>
      </c>
      <c r="N27" s="167">
        <v>0.23</v>
      </c>
      <c r="O27">
        <f>ROWS($L$7:L27)</f>
        <v>21</v>
      </c>
      <c r="P27" t="str">
        <f>IF('Rating Form'!$K$22=L27,O27,"")</f>
        <v/>
      </c>
      <c r="Q27" t="str">
        <f>IFERROR(SMALL($P$7:P436,ROWS($P$7:P27)),"")</f>
        <v/>
      </c>
      <c r="W27">
        <v>22</v>
      </c>
      <c r="X27" s="232" t="s">
        <v>622</v>
      </c>
      <c r="Y27" s="233">
        <v>1</v>
      </c>
      <c r="Z27" s="233">
        <v>37</v>
      </c>
      <c r="AA27" s="233">
        <v>0</v>
      </c>
      <c r="AB27" s="238"/>
      <c r="AC27" s="238"/>
      <c r="AD27" s="238"/>
      <c r="AE27" s="238"/>
    </row>
    <row r="28" spans="1:31" ht="12.75" customHeight="1" thickBot="1" x14ac:dyDescent="0.3">
      <c r="A28">
        <f t="shared" si="0"/>
        <v>23</v>
      </c>
      <c r="B28" s="105" t="s">
        <v>132</v>
      </c>
      <c r="C28" s="106">
        <v>21.9</v>
      </c>
      <c r="D28">
        <v>5</v>
      </c>
      <c r="F28">
        <v>23</v>
      </c>
      <c r="G28" s="158" t="s">
        <v>268</v>
      </c>
      <c r="H28" s="159">
        <v>0.4</v>
      </c>
      <c r="I28" s="161">
        <v>25</v>
      </c>
      <c r="K28">
        <v>23</v>
      </c>
      <c r="L28" s="176" t="s">
        <v>100</v>
      </c>
      <c r="M28" s="180">
        <v>2</v>
      </c>
      <c r="N28" s="167">
        <v>0.3</v>
      </c>
      <c r="O28">
        <f>ROWS($L$7:L28)</f>
        <v>22</v>
      </c>
      <c r="P28" t="str">
        <f>IF('Rating Form'!$K$22=L28,O28,"")</f>
        <v/>
      </c>
      <c r="Q28" t="str">
        <f>IFERROR(SMALL($P$7:P437,ROWS($P$7:P28)),"")</f>
        <v/>
      </c>
      <c r="W28">
        <v>23</v>
      </c>
      <c r="X28" s="232" t="s">
        <v>623</v>
      </c>
      <c r="Y28" s="233">
        <v>1</v>
      </c>
      <c r="Z28" s="233">
        <v>21</v>
      </c>
      <c r="AA28" s="233">
        <v>30</v>
      </c>
      <c r="AB28" s="238"/>
      <c r="AC28" s="238"/>
      <c r="AD28" s="238"/>
      <c r="AE28" s="238"/>
    </row>
    <row r="29" spans="1:31" ht="12.75" customHeight="1" thickBot="1" x14ac:dyDescent="0.3">
      <c r="A29">
        <f t="shared" si="0"/>
        <v>24</v>
      </c>
      <c r="B29" s="105" t="s">
        <v>133</v>
      </c>
      <c r="C29" s="106">
        <v>18.7</v>
      </c>
      <c r="D29">
        <v>5</v>
      </c>
      <c r="F29">
        <v>24</v>
      </c>
      <c r="G29" s="158" t="s">
        <v>221</v>
      </c>
      <c r="H29" s="159">
        <v>0.53</v>
      </c>
      <c r="I29" s="161">
        <v>25</v>
      </c>
      <c r="K29">
        <v>24</v>
      </c>
      <c r="L29" s="176" t="s">
        <v>100</v>
      </c>
      <c r="M29" s="180">
        <v>3</v>
      </c>
      <c r="N29" s="167">
        <v>0.13</v>
      </c>
      <c r="O29">
        <f>ROWS($L$7:L29)</f>
        <v>23</v>
      </c>
      <c r="P29" t="str">
        <f>IF('Rating Form'!$K$22=L29,O29,"")</f>
        <v/>
      </c>
      <c r="Q29" t="str">
        <f>IFERROR(SMALL($P$7:P438,ROWS($P$7:P29)),"")</f>
        <v/>
      </c>
      <c r="W29">
        <v>24</v>
      </c>
      <c r="X29" s="232" t="s">
        <v>624</v>
      </c>
      <c r="Y29" s="233">
        <v>1</v>
      </c>
      <c r="Z29" s="233">
        <v>20</v>
      </c>
      <c r="AA29" s="233">
        <v>30</v>
      </c>
      <c r="AB29" s="238"/>
      <c r="AC29" s="238"/>
      <c r="AD29" s="238"/>
      <c r="AE29" s="238"/>
    </row>
    <row r="30" spans="1:31" ht="12.75" customHeight="1" thickBot="1" x14ac:dyDescent="0.3">
      <c r="A30">
        <f t="shared" si="0"/>
        <v>25</v>
      </c>
      <c r="B30" s="105" t="s">
        <v>134</v>
      </c>
      <c r="C30" s="106">
        <v>19.899999999999999</v>
      </c>
      <c r="D30">
        <v>5</v>
      </c>
      <c r="F30">
        <v>25</v>
      </c>
      <c r="G30" s="158" t="s">
        <v>340</v>
      </c>
      <c r="H30" s="159">
        <v>0.31</v>
      </c>
      <c r="I30" s="161">
        <v>15</v>
      </c>
      <c r="K30">
        <v>25</v>
      </c>
      <c r="L30" s="176" t="s">
        <v>100</v>
      </c>
      <c r="M30" s="180">
        <v>4</v>
      </c>
      <c r="N30" s="167">
        <v>0.17</v>
      </c>
      <c r="O30">
        <f>ROWS($L$7:L30)</f>
        <v>24</v>
      </c>
      <c r="P30" t="str">
        <f>IF('Rating Form'!$K$22=L30,O30,"")</f>
        <v/>
      </c>
      <c r="Q30" t="str">
        <f>IFERROR(SMALL($P$7:P439,ROWS($P$7:P30)),"")</f>
        <v/>
      </c>
      <c r="W30">
        <v>25</v>
      </c>
      <c r="X30" s="232" t="s">
        <v>625</v>
      </c>
      <c r="Y30" s="233">
        <v>1</v>
      </c>
      <c r="Z30" s="233">
        <v>21</v>
      </c>
      <c r="AA30" s="233">
        <v>30</v>
      </c>
      <c r="AB30" s="238"/>
      <c r="AC30" s="238"/>
      <c r="AD30" s="238"/>
      <c r="AE30" s="238"/>
    </row>
    <row r="31" spans="1:31" ht="12.75" customHeight="1" thickBot="1" x14ac:dyDescent="0.3">
      <c r="A31">
        <f t="shared" si="0"/>
        <v>26</v>
      </c>
      <c r="B31" s="105" t="s">
        <v>135</v>
      </c>
      <c r="C31" s="106">
        <v>25.3</v>
      </c>
      <c r="D31">
        <v>15</v>
      </c>
      <c r="F31">
        <v>26</v>
      </c>
      <c r="G31" s="158" t="s">
        <v>349</v>
      </c>
      <c r="H31" s="159">
        <v>0.3</v>
      </c>
      <c r="I31" s="161">
        <v>15</v>
      </c>
      <c r="K31">
        <v>26</v>
      </c>
      <c r="L31" s="176" t="s">
        <v>100</v>
      </c>
      <c r="M31" s="180">
        <v>5</v>
      </c>
      <c r="N31" s="167">
        <v>0.27</v>
      </c>
      <c r="O31">
        <f>ROWS($L$7:L31)</f>
        <v>25</v>
      </c>
      <c r="P31" t="str">
        <f>IF('Rating Form'!$K$22=L31,O31,"")</f>
        <v/>
      </c>
      <c r="Q31" t="str">
        <f>IFERROR(SMALL($P$7:P440,ROWS($P$7:P31)),"")</f>
        <v/>
      </c>
      <c r="W31">
        <v>26</v>
      </c>
      <c r="X31" s="232" t="s">
        <v>626</v>
      </c>
      <c r="Y31" s="233">
        <v>2</v>
      </c>
      <c r="Z31" s="233">
        <v>35</v>
      </c>
      <c r="AA31" s="233">
        <v>0</v>
      </c>
      <c r="AB31" s="238"/>
      <c r="AC31" s="238"/>
      <c r="AD31" s="238"/>
      <c r="AE31" s="238"/>
    </row>
    <row r="32" spans="1:31" ht="12.75" customHeight="1" thickBot="1" x14ac:dyDescent="0.3">
      <c r="A32">
        <f t="shared" si="0"/>
        <v>27</v>
      </c>
      <c r="B32" s="105" t="s">
        <v>136</v>
      </c>
      <c r="C32" s="106">
        <v>43.5</v>
      </c>
      <c r="D32">
        <v>25</v>
      </c>
      <c r="F32">
        <v>27</v>
      </c>
      <c r="G32" s="158" t="s">
        <v>516</v>
      </c>
      <c r="H32" s="159">
        <v>0.1</v>
      </c>
      <c r="I32" s="161">
        <v>5</v>
      </c>
      <c r="K32">
        <v>27</v>
      </c>
      <c r="L32" s="176" t="s">
        <v>105</v>
      </c>
      <c r="M32" s="180">
        <v>1</v>
      </c>
      <c r="N32" s="167">
        <v>0.44</v>
      </c>
      <c r="O32">
        <f>ROWS($L$7:L32)</f>
        <v>26</v>
      </c>
      <c r="P32" t="str">
        <f>IF('Rating Form'!$K$22=L32,O32,"")</f>
        <v/>
      </c>
      <c r="Q32" t="str">
        <f>IFERROR(SMALL($P$7:P441,ROWS($P$7:P32)),"")</f>
        <v/>
      </c>
      <c r="W32">
        <v>27</v>
      </c>
      <c r="X32" s="232" t="s">
        <v>627</v>
      </c>
      <c r="Y32" s="233">
        <v>1</v>
      </c>
      <c r="Z32" s="233">
        <v>56</v>
      </c>
      <c r="AA32" s="233">
        <v>0</v>
      </c>
      <c r="AB32" s="238"/>
      <c r="AC32" s="238"/>
      <c r="AD32" s="238"/>
      <c r="AE32" s="238"/>
    </row>
    <row r="33" spans="1:31" ht="12.75" customHeight="1" thickBot="1" x14ac:dyDescent="0.3">
      <c r="A33">
        <f t="shared" si="0"/>
        <v>28</v>
      </c>
      <c r="B33" s="105" t="s">
        <v>137</v>
      </c>
      <c r="C33" s="106">
        <v>44.9</v>
      </c>
      <c r="D33">
        <v>25</v>
      </c>
      <c r="F33">
        <v>28</v>
      </c>
      <c r="G33" s="158" t="s">
        <v>358</v>
      </c>
      <c r="H33" s="159">
        <v>0.28999999999999998</v>
      </c>
      <c r="I33" s="161">
        <v>15</v>
      </c>
      <c r="K33">
        <v>28</v>
      </c>
      <c r="L33" s="176" t="s">
        <v>105</v>
      </c>
      <c r="M33" s="180">
        <v>2</v>
      </c>
      <c r="N33" s="167">
        <v>0.22</v>
      </c>
      <c r="O33">
        <f>ROWS($L$7:L33)</f>
        <v>27</v>
      </c>
      <c r="P33" t="str">
        <f>IF('Rating Form'!$K$22=L33,O33,"")</f>
        <v/>
      </c>
      <c r="Q33" t="str">
        <f>IFERROR(SMALL($P$7:P442,ROWS($P$7:P33)),"")</f>
        <v/>
      </c>
      <c r="W33">
        <v>28</v>
      </c>
      <c r="X33" s="232" t="s">
        <v>628</v>
      </c>
      <c r="Y33" s="233">
        <v>2</v>
      </c>
      <c r="Z33" s="233">
        <v>18</v>
      </c>
      <c r="AA33" s="233">
        <v>45</v>
      </c>
      <c r="AB33" s="238"/>
      <c r="AC33" s="238"/>
      <c r="AD33" s="238"/>
      <c r="AE33" s="238"/>
    </row>
    <row r="34" spans="1:31" ht="12.75" customHeight="1" thickBot="1" x14ac:dyDescent="0.3">
      <c r="A34">
        <f t="shared" si="0"/>
        <v>29</v>
      </c>
      <c r="B34" s="105" t="s">
        <v>138</v>
      </c>
      <c r="C34" s="106">
        <v>32.5</v>
      </c>
      <c r="D34">
        <v>15</v>
      </c>
      <c r="F34">
        <v>29</v>
      </c>
      <c r="G34" s="158" t="s">
        <v>404</v>
      </c>
      <c r="H34" s="159">
        <v>0.25</v>
      </c>
      <c r="I34" s="161">
        <v>15</v>
      </c>
      <c r="K34">
        <v>29</v>
      </c>
      <c r="L34" s="176" t="s">
        <v>105</v>
      </c>
      <c r="M34" s="180">
        <v>3</v>
      </c>
      <c r="N34" s="167">
        <v>0.48</v>
      </c>
      <c r="O34">
        <f>ROWS($L$7:L34)</f>
        <v>28</v>
      </c>
      <c r="P34" t="str">
        <f>IF('Rating Form'!$K$22=L34,O34,"")</f>
        <v/>
      </c>
      <c r="Q34" t="str">
        <f>IFERROR(SMALL($P$7:P443,ROWS($P$7:P34)),"")</f>
        <v/>
      </c>
      <c r="W34">
        <v>29</v>
      </c>
      <c r="X34" s="232" t="s">
        <v>629</v>
      </c>
      <c r="Y34" s="233">
        <v>1</v>
      </c>
      <c r="Z34" s="233">
        <v>32</v>
      </c>
      <c r="AA34" s="233">
        <v>0</v>
      </c>
      <c r="AB34" s="238"/>
      <c r="AC34" s="238"/>
      <c r="AD34" s="238"/>
      <c r="AE34" s="238"/>
    </row>
    <row r="35" spans="1:31" ht="12.75" customHeight="1" thickBot="1" x14ac:dyDescent="0.3">
      <c r="A35">
        <f t="shared" si="0"/>
        <v>30</v>
      </c>
      <c r="B35" s="105" t="s">
        <v>139</v>
      </c>
      <c r="C35" s="106">
        <v>15.7</v>
      </c>
      <c r="D35">
        <v>5</v>
      </c>
      <c r="F35">
        <v>30</v>
      </c>
      <c r="G35" s="158" t="s">
        <v>359</v>
      </c>
      <c r="H35" s="159">
        <v>0.28999999999999998</v>
      </c>
      <c r="I35" s="161">
        <v>15</v>
      </c>
      <c r="K35">
        <v>30</v>
      </c>
      <c r="L35" s="176" t="s">
        <v>105</v>
      </c>
      <c r="M35" s="180">
        <v>4</v>
      </c>
      <c r="N35" s="167">
        <v>0.42</v>
      </c>
      <c r="O35">
        <f>ROWS($L$7:L35)</f>
        <v>29</v>
      </c>
      <c r="P35" t="str">
        <f>IF('Rating Form'!$K$22=L35,O35,"")</f>
        <v/>
      </c>
      <c r="Q35" t="str">
        <f>IFERROR(SMALL($P$7:P444,ROWS($P$7:P35)),"")</f>
        <v/>
      </c>
      <c r="W35">
        <v>30</v>
      </c>
      <c r="X35" s="232" t="s">
        <v>630</v>
      </c>
      <c r="Y35" s="233">
        <v>1</v>
      </c>
      <c r="Z35" s="233">
        <v>19</v>
      </c>
      <c r="AA35" s="233">
        <v>30</v>
      </c>
      <c r="AB35" s="238"/>
      <c r="AC35" s="238"/>
      <c r="AD35" s="238"/>
      <c r="AE35" s="238"/>
    </row>
    <row r="36" spans="1:31" ht="12.75" customHeight="1" thickBot="1" x14ac:dyDescent="0.3">
      <c r="A36">
        <f t="shared" si="0"/>
        <v>31</v>
      </c>
      <c r="B36" s="105" t="s">
        <v>140</v>
      </c>
      <c r="C36" s="106">
        <v>15.9</v>
      </c>
      <c r="D36">
        <v>5</v>
      </c>
      <c r="F36">
        <v>31</v>
      </c>
      <c r="G36" s="158" t="s">
        <v>421</v>
      </c>
      <c r="H36" s="159">
        <v>0.23</v>
      </c>
      <c r="I36" s="161">
        <v>5</v>
      </c>
      <c r="K36">
        <v>31</v>
      </c>
      <c r="L36" s="176" t="s">
        <v>105</v>
      </c>
      <c r="M36" s="180">
        <v>5</v>
      </c>
      <c r="N36" s="167">
        <v>0.4</v>
      </c>
      <c r="O36">
        <f>ROWS($L$7:L36)</f>
        <v>30</v>
      </c>
      <c r="P36" t="str">
        <f>IF('Rating Form'!$K$22=L36,O36,"")</f>
        <v/>
      </c>
      <c r="Q36" t="str">
        <f>IFERROR(SMALL($P$7:P445,ROWS($P$7:P36)),"")</f>
        <v/>
      </c>
      <c r="W36">
        <v>31</v>
      </c>
      <c r="X36" s="232" t="s">
        <v>631</v>
      </c>
      <c r="Y36" s="233">
        <v>1</v>
      </c>
      <c r="Z36" s="233">
        <v>11</v>
      </c>
      <c r="AA36" s="233">
        <v>60</v>
      </c>
      <c r="AB36" s="238"/>
      <c r="AC36" s="238"/>
      <c r="AD36" s="238"/>
      <c r="AE36" s="238"/>
    </row>
    <row r="37" spans="1:31" ht="12.75" customHeight="1" thickBot="1" x14ac:dyDescent="0.3">
      <c r="A37">
        <f t="shared" si="0"/>
        <v>32</v>
      </c>
      <c r="B37" s="105" t="s">
        <v>141</v>
      </c>
      <c r="C37" s="106">
        <v>22.1</v>
      </c>
      <c r="D37">
        <v>5</v>
      </c>
      <c r="F37">
        <v>32</v>
      </c>
      <c r="G37" s="158" t="s">
        <v>293</v>
      </c>
      <c r="H37" s="159">
        <v>0.36</v>
      </c>
      <c r="I37" s="161">
        <v>25</v>
      </c>
      <c r="K37">
        <v>32</v>
      </c>
      <c r="L37" s="176" t="s">
        <v>110</v>
      </c>
      <c r="M37" s="180">
        <v>1</v>
      </c>
      <c r="N37" s="167">
        <v>0.3</v>
      </c>
      <c r="O37">
        <f>ROWS($L$7:L37)</f>
        <v>31</v>
      </c>
      <c r="P37" t="str">
        <f>IF('Rating Form'!$K$22=L37,O37,"")</f>
        <v/>
      </c>
      <c r="Q37" t="str">
        <f>IFERROR(SMALL($P$7:P446,ROWS($P$7:P37)),"")</f>
        <v/>
      </c>
      <c r="W37">
        <v>32</v>
      </c>
      <c r="X37" s="232" t="s">
        <v>632</v>
      </c>
      <c r="Y37" s="233">
        <v>1</v>
      </c>
      <c r="Z37" s="233">
        <v>28</v>
      </c>
      <c r="AA37" s="233">
        <v>15</v>
      </c>
      <c r="AB37" s="238"/>
      <c r="AC37" s="238"/>
      <c r="AD37" s="238"/>
      <c r="AE37" s="238"/>
    </row>
    <row r="38" spans="1:31" ht="12.75" customHeight="1" thickBot="1" x14ac:dyDescent="0.3">
      <c r="A38">
        <f t="shared" si="0"/>
        <v>33</v>
      </c>
      <c r="B38" s="105" t="s">
        <v>142</v>
      </c>
      <c r="C38" s="106">
        <v>40</v>
      </c>
      <c r="D38">
        <v>25</v>
      </c>
      <c r="F38">
        <v>33</v>
      </c>
      <c r="G38" s="158" t="s">
        <v>273</v>
      </c>
      <c r="H38" s="159">
        <v>0.39</v>
      </c>
      <c r="I38" s="161">
        <v>25</v>
      </c>
      <c r="K38">
        <v>33</v>
      </c>
      <c r="L38" s="176" t="s">
        <v>110</v>
      </c>
      <c r="M38" s="180">
        <v>2</v>
      </c>
      <c r="N38" s="167">
        <v>0.21</v>
      </c>
      <c r="O38">
        <f>ROWS($L$7:L38)</f>
        <v>32</v>
      </c>
      <c r="P38" t="str">
        <f>IF('Rating Form'!$K$22=L38,O38,"")</f>
        <v/>
      </c>
      <c r="Q38" t="str">
        <f>IFERROR(SMALL($P$7:P447,ROWS($P$7:P38)),"")</f>
        <v/>
      </c>
      <c r="W38">
        <v>33</v>
      </c>
      <c r="X38" s="232" t="s">
        <v>633</v>
      </c>
      <c r="Y38" s="233">
        <v>1</v>
      </c>
      <c r="Z38" s="233">
        <v>21</v>
      </c>
      <c r="AA38" s="233">
        <v>30</v>
      </c>
      <c r="AB38" s="238"/>
      <c r="AC38" s="238"/>
      <c r="AD38" s="238"/>
      <c r="AE38" s="238"/>
    </row>
    <row r="39" spans="1:31" ht="12.75" customHeight="1" thickBot="1" x14ac:dyDescent="0.3">
      <c r="A39">
        <f t="shared" si="0"/>
        <v>34</v>
      </c>
      <c r="B39" s="105" t="s">
        <v>143</v>
      </c>
      <c r="C39" s="106">
        <v>27</v>
      </c>
      <c r="D39">
        <v>15</v>
      </c>
      <c r="F39">
        <v>34</v>
      </c>
      <c r="G39" s="158" t="s">
        <v>505</v>
      </c>
      <c r="H39" s="159">
        <v>0.12</v>
      </c>
      <c r="I39" s="161">
        <v>5</v>
      </c>
      <c r="K39">
        <v>34</v>
      </c>
      <c r="L39" s="176" t="s">
        <v>110</v>
      </c>
      <c r="M39" s="180">
        <v>3</v>
      </c>
      <c r="N39" s="167">
        <v>0.24</v>
      </c>
      <c r="O39">
        <f>ROWS($L$7:L39)</f>
        <v>33</v>
      </c>
      <c r="P39" t="str">
        <f>IF('Rating Form'!$K$22=L39,O39,"")</f>
        <v/>
      </c>
      <c r="Q39" t="str">
        <f>IFERROR(SMALL($P$7:P448,ROWS($P$7:P39)),"")</f>
        <v/>
      </c>
      <c r="W39">
        <v>34</v>
      </c>
      <c r="X39" s="232" t="s">
        <v>634</v>
      </c>
      <c r="Y39" s="233">
        <v>2</v>
      </c>
      <c r="Z39" s="233">
        <v>8</v>
      </c>
      <c r="AA39" s="233">
        <v>60</v>
      </c>
      <c r="AB39" s="238"/>
      <c r="AC39" s="238"/>
      <c r="AD39" s="238"/>
      <c r="AE39" s="238"/>
    </row>
    <row r="40" spans="1:31" ht="12.75" customHeight="1" thickBot="1" x14ac:dyDescent="0.3">
      <c r="A40">
        <f t="shared" si="0"/>
        <v>35</v>
      </c>
      <c r="B40" s="105" t="s">
        <v>144</v>
      </c>
      <c r="C40" s="106">
        <v>23</v>
      </c>
      <c r="D40">
        <v>5</v>
      </c>
      <c r="F40">
        <v>35</v>
      </c>
      <c r="G40" s="158" t="s">
        <v>368</v>
      </c>
      <c r="H40" s="159">
        <v>0.28000000000000003</v>
      </c>
      <c r="I40" s="161">
        <v>15</v>
      </c>
      <c r="K40">
        <v>35</v>
      </c>
      <c r="L40" s="176" t="s">
        <v>110</v>
      </c>
      <c r="M40" s="180">
        <v>4</v>
      </c>
      <c r="N40" s="167">
        <v>0.31</v>
      </c>
      <c r="O40">
        <f>ROWS($L$7:L40)</f>
        <v>34</v>
      </c>
      <c r="P40" t="str">
        <f>IF('Rating Form'!$K$22=L40,O40,"")</f>
        <v/>
      </c>
      <c r="Q40" t="str">
        <f>IFERROR(SMALL($P$7:P449,ROWS($P$7:P40)),"")</f>
        <v/>
      </c>
      <c r="W40">
        <v>35</v>
      </c>
      <c r="X40" s="232" t="s">
        <v>635</v>
      </c>
      <c r="Y40" s="233">
        <v>2</v>
      </c>
      <c r="Z40" s="233">
        <v>18</v>
      </c>
      <c r="AA40" s="233">
        <v>45</v>
      </c>
      <c r="AB40" s="238"/>
      <c r="AC40" s="238"/>
      <c r="AD40" s="238"/>
      <c r="AE40" s="238"/>
    </row>
    <row r="41" spans="1:31" ht="12.75" customHeight="1" thickBot="1" x14ac:dyDescent="0.3">
      <c r="A41">
        <f t="shared" si="0"/>
        <v>36</v>
      </c>
      <c r="B41" s="105" t="s">
        <v>145</v>
      </c>
      <c r="C41" s="106">
        <v>33.299999999999997</v>
      </c>
      <c r="D41">
        <v>15</v>
      </c>
      <c r="F41">
        <v>36</v>
      </c>
      <c r="G41" s="158" t="s">
        <v>241</v>
      </c>
      <c r="H41" s="159">
        <v>0.46</v>
      </c>
      <c r="I41" s="161">
        <v>25</v>
      </c>
      <c r="K41">
        <v>36</v>
      </c>
      <c r="L41" s="176" t="s">
        <v>110</v>
      </c>
      <c r="M41" s="180">
        <v>5</v>
      </c>
      <c r="N41" s="167">
        <v>0.25</v>
      </c>
      <c r="O41">
        <f>ROWS($L$7:L41)</f>
        <v>35</v>
      </c>
      <c r="P41" t="str">
        <f>IF('Rating Form'!$K$22=L41,O41,"")</f>
        <v/>
      </c>
      <c r="Q41" t="str">
        <f>IFERROR(SMALL($P$7:P450,ROWS($P$7:P41)),"")</f>
        <v/>
      </c>
      <c r="W41">
        <v>36</v>
      </c>
      <c r="X41" s="232" t="s">
        <v>636</v>
      </c>
      <c r="Y41" s="233">
        <v>1</v>
      </c>
      <c r="Z41" s="233">
        <v>16</v>
      </c>
      <c r="AA41" s="233">
        <v>45</v>
      </c>
      <c r="AB41" s="238"/>
      <c r="AC41" s="238"/>
      <c r="AD41" s="238"/>
      <c r="AE41" s="238"/>
    </row>
    <row r="42" spans="1:31" ht="12.75" customHeight="1" thickBot="1" x14ac:dyDescent="0.3">
      <c r="A42">
        <f t="shared" si="0"/>
        <v>37</v>
      </c>
      <c r="B42" s="105" t="s">
        <v>146</v>
      </c>
      <c r="C42" s="106">
        <v>25.6</v>
      </c>
      <c r="D42">
        <v>15</v>
      </c>
      <c r="F42">
        <v>37</v>
      </c>
      <c r="G42" s="158" t="s">
        <v>549</v>
      </c>
      <c r="H42" s="159">
        <v>0.05</v>
      </c>
      <c r="I42" s="161">
        <v>5</v>
      </c>
      <c r="K42">
        <v>37</v>
      </c>
      <c r="L42" s="176" t="s">
        <v>115</v>
      </c>
      <c r="M42" s="180">
        <v>1</v>
      </c>
      <c r="N42" s="167">
        <v>0.09</v>
      </c>
      <c r="O42">
        <f>ROWS($L$7:L42)</f>
        <v>36</v>
      </c>
      <c r="P42" t="str">
        <f>IF('Rating Form'!$K$22=L42,O42,"")</f>
        <v/>
      </c>
      <c r="Q42" t="str">
        <f>IFERROR(SMALL($P$7:P451,ROWS($P$7:P42)),"")</f>
        <v/>
      </c>
      <c r="W42">
        <v>37</v>
      </c>
      <c r="X42" s="232" t="s">
        <v>637</v>
      </c>
      <c r="Y42" s="233">
        <v>2</v>
      </c>
      <c r="Z42" s="233">
        <v>17</v>
      </c>
      <c r="AA42" s="233">
        <v>45</v>
      </c>
      <c r="AB42" s="238"/>
      <c r="AC42" s="238"/>
      <c r="AD42" s="238"/>
      <c r="AE42" s="238"/>
    </row>
    <row r="43" spans="1:31" ht="12.75" customHeight="1" thickBot="1" x14ac:dyDescent="0.3">
      <c r="A43">
        <f t="shared" si="0"/>
        <v>38</v>
      </c>
      <c r="B43" s="105" t="s">
        <v>147</v>
      </c>
      <c r="C43" s="106">
        <v>17.399999999999999</v>
      </c>
      <c r="D43">
        <v>5</v>
      </c>
      <c r="F43">
        <v>38</v>
      </c>
      <c r="G43" s="158" t="s">
        <v>360</v>
      </c>
      <c r="H43" s="159">
        <v>0.28999999999999998</v>
      </c>
      <c r="I43" s="161">
        <v>15</v>
      </c>
      <c r="K43">
        <v>38</v>
      </c>
      <c r="L43" s="176" t="s">
        <v>115</v>
      </c>
      <c r="M43" s="180">
        <v>2</v>
      </c>
      <c r="N43" s="167">
        <v>0.18</v>
      </c>
      <c r="O43">
        <f>ROWS($L$7:L43)</f>
        <v>37</v>
      </c>
      <c r="P43" t="str">
        <f>IF('Rating Form'!$K$22=L43,O43,"")</f>
        <v/>
      </c>
      <c r="Q43" t="str">
        <f>IFERROR(SMALL($P$7:P452,ROWS($P$7:P43)),"")</f>
        <v/>
      </c>
      <c r="W43">
        <v>38</v>
      </c>
      <c r="X43" s="232" t="s">
        <v>638</v>
      </c>
      <c r="Y43" s="233">
        <v>3</v>
      </c>
      <c r="Z43" s="233">
        <v>15</v>
      </c>
      <c r="AA43" s="233">
        <v>45</v>
      </c>
      <c r="AB43" s="238"/>
      <c r="AC43" s="238"/>
      <c r="AD43" s="238"/>
      <c r="AE43" s="238"/>
    </row>
    <row r="44" spans="1:31" ht="12.75" customHeight="1" thickBot="1" x14ac:dyDescent="0.3">
      <c r="A44">
        <f t="shared" si="0"/>
        <v>39</v>
      </c>
      <c r="B44" s="105" t="s">
        <v>148</v>
      </c>
      <c r="C44" s="106">
        <v>24.1</v>
      </c>
      <c r="D44">
        <v>5</v>
      </c>
      <c r="F44">
        <v>39</v>
      </c>
      <c r="G44" s="158" t="s">
        <v>561</v>
      </c>
      <c r="H44" s="159">
        <v>0.01</v>
      </c>
      <c r="I44" s="161">
        <v>5</v>
      </c>
      <c r="K44">
        <v>39</v>
      </c>
      <c r="L44" s="176" t="s">
        <v>115</v>
      </c>
      <c r="M44" s="180">
        <v>3</v>
      </c>
      <c r="N44" s="167">
        <v>0.12</v>
      </c>
      <c r="O44">
        <f>ROWS($L$7:L44)</f>
        <v>38</v>
      </c>
      <c r="P44" t="str">
        <f>IF('Rating Form'!$K$22=L44,O44,"")</f>
        <v/>
      </c>
      <c r="Q44" t="str">
        <f>IFERROR(SMALL($P$7:P453,ROWS($P$7:P44)),"")</f>
        <v/>
      </c>
      <c r="W44">
        <v>39</v>
      </c>
      <c r="X44" s="232" t="s">
        <v>639</v>
      </c>
      <c r="Y44" s="233">
        <v>1</v>
      </c>
      <c r="Z44" s="233">
        <v>14</v>
      </c>
      <c r="AA44" s="233">
        <v>45</v>
      </c>
      <c r="AB44" s="238"/>
      <c r="AC44" s="238"/>
      <c r="AD44" s="238"/>
      <c r="AE44" s="238"/>
    </row>
    <row r="45" spans="1:31" ht="12.75" customHeight="1" thickBot="1" x14ac:dyDescent="0.3">
      <c r="A45">
        <f t="shared" si="0"/>
        <v>40</v>
      </c>
      <c r="B45" s="105" t="s">
        <v>149</v>
      </c>
      <c r="C45" s="106">
        <v>18.8</v>
      </c>
      <c r="D45">
        <v>5</v>
      </c>
      <c r="F45">
        <v>40</v>
      </c>
      <c r="G45" s="158" t="s">
        <v>341</v>
      </c>
      <c r="H45" s="159">
        <v>0.31</v>
      </c>
      <c r="I45" s="161">
        <v>15</v>
      </c>
      <c r="K45">
        <v>40</v>
      </c>
      <c r="L45" s="176" t="s">
        <v>115</v>
      </c>
      <c r="M45" s="180">
        <v>4</v>
      </c>
      <c r="N45" s="167">
        <v>0.33</v>
      </c>
      <c r="O45">
        <f>ROWS($L$7:L45)</f>
        <v>39</v>
      </c>
      <c r="P45" t="str">
        <f>IF('Rating Form'!$K$22=L45,O45,"")</f>
        <v/>
      </c>
      <c r="Q45" t="str">
        <f>IFERROR(SMALL($P$7:P454,ROWS($P$7:P45)),"")</f>
        <v/>
      </c>
      <c r="W45">
        <v>40</v>
      </c>
      <c r="X45" s="232" t="s">
        <v>640</v>
      </c>
      <c r="Y45" s="233">
        <v>1</v>
      </c>
      <c r="Z45" s="233">
        <v>53</v>
      </c>
      <c r="AA45" s="233">
        <v>0</v>
      </c>
      <c r="AB45" s="238"/>
      <c r="AC45" s="238"/>
      <c r="AD45" s="238"/>
      <c r="AE45" s="238"/>
    </row>
    <row r="46" spans="1:31" ht="12.75" customHeight="1" thickBot="1" x14ac:dyDescent="0.3">
      <c r="A46">
        <f t="shared" si="0"/>
        <v>41</v>
      </c>
      <c r="B46" s="105" t="s">
        <v>150</v>
      </c>
      <c r="C46" s="106">
        <v>27.7</v>
      </c>
      <c r="D46">
        <v>15</v>
      </c>
      <c r="F46">
        <v>41</v>
      </c>
      <c r="G46" s="158" t="s">
        <v>283</v>
      </c>
      <c r="H46" s="159">
        <v>0.38</v>
      </c>
      <c r="I46" s="161">
        <v>25</v>
      </c>
      <c r="K46">
        <v>41</v>
      </c>
      <c r="L46" s="176" t="s">
        <v>115</v>
      </c>
      <c r="M46" s="180">
        <v>5</v>
      </c>
      <c r="N46" s="167">
        <v>0.22</v>
      </c>
      <c r="O46">
        <f>ROWS($L$7:L46)</f>
        <v>40</v>
      </c>
      <c r="P46" t="str">
        <f>IF('Rating Form'!$K$22=L46,O46,"")</f>
        <v/>
      </c>
      <c r="Q46" t="str">
        <f>IFERROR(SMALL($P$7:P455,ROWS($P$7:P46)),"")</f>
        <v/>
      </c>
      <c r="W46">
        <v>41</v>
      </c>
      <c r="X46" s="232" t="s">
        <v>641</v>
      </c>
      <c r="Y46" s="233">
        <v>1</v>
      </c>
      <c r="Z46" s="233">
        <v>37</v>
      </c>
      <c r="AA46" s="233">
        <v>0</v>
      </c>
      <c r="AB46" s="238"/>
      <c r="AC46" s="238"/>
      <c r="AD46" s="238"/>
      <c r="AE46" s="238"/>
    </row>
    <row r="47" spans="1:31" ht="12.75" customHeight="1" thickBot="1" x14ac:dyDescent="0.3">
      <c r="A47">
        <f t="shared" si="0"/>
        <v>42</v>
      </c>
      <c r="B47" s="105" t="s">
        <v>151</v>
      </c>
      <c r="C47" s="106">
        <v>18.3</v>
      </c>
      <c r="D47">
        <v>5</v>
      </c>
      <c r="F47">
        <v>42</v>
      </c>
      <c r="G47" s="158" t="s">
        <v>269</v>
      </c>
      <c r="H47" s="159">
        <v>0.4</v>
      </c>
      <c r="I47" s="161">
        <v>25</v>
      </c>
      <c r="K47">
        <v>42</v>
      </c>
      <c r="L47" s="176" t="s">
        <v>118</v>
      </c>
      <c r="M47" s="180">
        <v>1</v>
      </c>
      <c r="N47" s="167">
        <v>0.3</v>
      </c>
      <c r="O47">
        <f>ROWS($L$7:L47)</f>
        <v>41</v>
      </c>
      <c r="P47" t="str">
        <f>IF('Rating Form'!$K$22=L47,O47,"")</f>
        <v/>
      </c>
      <c r="Q47" t="str">
        <f>IFERROR(SMALL($P$7:P456,ROWS($P$7:P47)),"")</f>
        <v/>
      </c>
      <c r="W47">
        <v>42</v>
      </c>
      <c r="X47" s="232" t="s">
        <v>642</v>
      </c>
      <c r="Y47" s="233">
        <v>3</v>
      </c>
      <c r="Z47" s="233">
        <v>25</v>
      </c>
      <c r="AA47" s="233">
        <v>15</v>
      </c>
      <c r="AB47" s="238"/>
      <c r="AC47" s="238"/>
      <c r="AD47" s="238"/>
      <c r="AE47" s="238"/>
    </row>
    <row r="48" spans="1:31" ht="12.75" customHeight="1" thickBot="1" x14ac:dyDescent="0.3">
      <c r="A48">
        <f t="shared" si="0"/>
        <v>43</v>
      </c>
      <c r="B48" s="105" t="s">
        <v>152</v>
      </c>
      <c r="C48" s="106">
        <v>40.4</v>
      </c>
      <c r="D48">
        <v>25</v>
      </c>
      <c r="F48">
        <v>43</v>
      </c>
      <c r="G48" s="158" t="s">
        <v>319</v>
      </c>
      <c r="H48" s="159">
        <v>0.32</v>
      </c>
      <c r="I48" s="161">
        <v>15</v>
      </c>
      <c r="K48">
        <v>43</v>
      </c>
      <c r="L48" s="176" t="s">
        <v>118</v>
      </c>
      <c r="M48" s="180">
        <v>2</v>
      </c>
      <c r="N48" s="167">
        <v>0.16</v>
      </c>
      <c r="O48">
        <f>ROWS($L$7:L48)</f>
        <v>42</v>
      </c>
      <c r="P48" t="str">
        <f>IF('Rating Form'!$K$22=L48,O48,"")</f>
        <v/>
      </c>
      <c r="Q48" t="str">
        <f>IFERROR(SMALL($P$7:P457,ROWS($P$7:P48)),"")</f>
        <v/>
      </c>
      <c r="W48">
        <v>43</v>
      </c>
      <c r="X48" s="232" t="s">
        <v>643</v>
      </c>
      <c r="Y48" s="233">
        <v>1</v>
      </c>
      <c r="Z48" s="233">
        <v>34</v>
      </c>
      <c r="AA48" s="233">
        <v>0</v>
      </c>
      <c r="AB48" s="238"/>
      <c r="AC48" s="238"/>
      <c r="AD48" s="238"/>
      <c r="AE48" s="238"/>
    </row>
    <row r="49" spans="1:31" ht="12.75" customHeight="1" thickBot="1" x14ac:dyDescent="0.3">
      <c r="A49">
        <f t="shared" si="0"/>
        <v>44</v>
      </c>
      <c r="B49" s="105" t="s">
        <v>153</v>
      </c>
      <c r="C49" s="106">
        <v>23.5</v>
      </c>
      <c r="D49">
        <v>5</v>
      </c>
      <c r="F49">
        <v>44</v>
      </c>
      <c r="G49" s="158" t="s">
        <v>252</v>
      </c>
      <c r="H49" s="159">
        <v>0.43</v>
      </c>
      <c r="I49" s="161">
        <v>25</v>
      </c>
      <c r="K49">
        <v>44</v>
      </c>
      <c r="L49" s="176" t="s">
        <v>118</v>
      </c>
      <c r="M49" s="180">
        <v>3</v>
      </c>
      <c r="N49" s="167">
        <v>0.3</v>
      </c>
      <c r="O49">
        <f>ROWS($L$7:L49)</f>
        <v>43</v>
      </c>
      <c r="P49" t="str">
        <f>IF('Rating Form'!$K$22=L49,O49,"")</f>
        <v/>
      </c>
      <c r="Q49" t="str">
        <f>IFERROR(SMALL($P$7:P458,ROWS($P$7:P49)),"")</f>
        <v/>
      </c>
      <c r="W49">
        <v>44</v>
      </c>
      <c r="X49" s="232" t="s">
        <v>644</v>
      </c>
      <c r="Y49" s="233">
        <v>2</v>
      </c>
      <c r="Z49" s="233">
        <v>25</v>
      </c>
      <c r="AA49" s="233">
        <v>30</v>
      </c>
      <c r="AB49" s="238"/>
      <c r="AC49" s="238"/>
      <c r="AD49" s="238"/>
      <c r="AE49" s="238"/>
    </row>
    <row r="50" spans="1:31" ht="12.75" customHeight="1" thickBot="1" x14ac:dyDescent="0.3">
      <c r="A50">
        <f t="shared" si="0"/>
        <v>45</v>
      </c>
      <c r="B50" s="105" t="s">
        <v>154</v>
      </c>
      <c r="C50" s="106">
        <v>25.4</v>
      </c>
      <c r="D50">
        <v>15</v>
      </c>
      <c r="F50">
        <v>45</v>
      </c>
      <c r="G50" s="158" t="s">
        <v>342</v>
      </c>
      <c r="H50" s="159">
        <v>0.31</v>
      </c>
      <c r="I50" s="161">
        <v>15</v>
      </c>
      <c r="K50">
        <v>45</v>
      </c>
      <c r="L50" s="176" t="s">
        <v>118</v>
      </c>
      <c r="M50" s="180">
        <v>4</v>
      </c>
      <c r="N50" s="167">
        <v>0.33</v>
      </c>
      <c r="O50">
        <f>ROWS($L$7:L50)</f>
        <v>44</v>
      </c>
      <c r="P50" t="str">
        <f>IF('Rating Form'!$K$22=L50,O50,"")</f>
        <v/>
      </c>
      <c r="Q50" t="str">
        <f>IFERROR(SMALL($P$7:P459,ROWS($P$7:P50)),"")</f>
        <v/>
      </c>
      <c r="W50">
        <v>45</v>
      </c>
      <c r="X50" s="232" t="s">
        <v>645</v>
      </c>
      <c r="Y50" s="233">
        <v>1</v>
      </c>
      <c r="Z50" s="233">
        <v>14</v>
      </c>
      <c r="AA50" s="233">
        <v>45</v>
      </c>
      <c r="AB50" s="238"/>
      <c r="AC50" s="238"/>
      <c r="AD50" s="238"/>
      <c r="AE50" s="238"/>
    </row>
    <row r="51" spans="1:31" ht="12.75" customHeight="1" thickBot="1" x14ac:dyDescent="0.3">
      <c r="A51">
        <f t="shared" si="0"/>
        <v>46</v>
      </c>
      <c r="B51" s="105" t="s">
        <v>155</v>
      </c>
      <c r="C51" s="106">
        <v>12.7</v>
      </c>
      <c r="D51">
        <v>5</v>
      </c>
      <c r="F51">
        <v>46</v>
      </c>
      <c r="G51" s="158" t="s">
        <v>289</v>
      </c>
      <c r="H51" s="159">
        <v>0.37</v>
      </c>
      <c r="I51" s="161">
        <v>25</v>
      </c>
      <c r="K51">
        <v>46</v>
      </c>
      <c r="L51" s="176" t="s">
        <v>118</v>
      </c>
      <c r="M51" s="180">
        <v>5</v>
      </c>
      <c r="N51" s="167">
        <v>0.28000000000000003</v>
      </c>
      <c r="O51">
        <f>ROWS($L$7:L51)</f>
        <v>45</v>
      </c>
      <c r="P51" t="str">
        <f>IF('Rating Form'!$K$22=L51,O51,"")</f>
        <v/>
      </c>
      <c r="Q51" t="str">
        <f>IFERROR(SMALL($P$7:P460,ROWS($P$7:P51)),"")</f>
        <v/>
      </c>
      <c r="W51">
        <v>46</v>
      </c>
      <c r="X51" s="232" t="s">
        <v>646</v>
      </c>
      <c r="Y51" s="233">
        <v>1</v>
      </c>
      <c r="Z51" s="233">
        <v>12</v>
      </c>
      <c r="AA51" s="233">
        <v>45</v>
      </c>
      <c r="AB51" s="238"/>
      <c r="AC51" s="238"/>
      <c r="AD51" s="238"/>
      <c r="AE51" s="238"/>
    </row>
    <row r="52" spans="1:31" ht="12.75" customHeight="1" thickBot="1" x14ac:dyDescent="0.3">
      <c r="A52">
        <f t="shared" si="0"/>
        <v>47</v>
      </c>
      <c r="B52" s="105" t="s">
        <v>156</v>
      </c>
      <c r="C52" s="106">
        <v>28.2</v>
      </c>
      <c r="D52">
        <v>15</v>
      </c>
      <c r="F52">
        <v>47</v>
      </c>
      <c r="G52" s="158" t="s">
        <v>531</v>
      </c>
      <c r="H52" s="159">
        <v>0.08</v>
      </c>
      <c r="I52" s="161">
        <v>5</v>
      </c>
      <c r="K52">
        <v>47</v>
      </c>
      <c r="L52" s="176" t="s">
        <v>120</v>
      </c>
      <c r="M52" s="180">
        <v>1</v>
      </c>
      <c r="N52" s="167">
        <v>0.26</v>
      </c>
      <c r="O52">
        <f>ROWS($L$7:L52)</f>
        <v>46</v>
      </c>
      <c r="P52" t="str">
        <f>IF('Rating Form'!$K$22=L52,O52,"")</f>
        <v/>
      </c>
      <c r="Q52" t="str">
        <f>IFERROR(SMALL($P$7:P461,ROWS($P$7:P52)),"")</f>
        <v/>
      </c>
      <c r="W52">
        <v>47</v>
      </c>
      <c r="X52" s="232" t="s">
        <v>647</v>
      </c>
      <c r="Y52" s="233">
        <v>2</v>
      </c>
      <c r="Z52" s="233">
        <v>12</v>
      </c>
      <c r="AA52" s="233">
        <v>45</v>
      </c>
      <c r="AB52" s="238"/>
      <c r="AC52" s="238"/>
      <c r="AD52" s="238"/>
      <c r="AE52" s="238"/>
    </row>
    <row r="53" spans="1:31" ht="12.75" customHeight="1" thickBot="1" x14ac:dyDescent="0.3">
      <c r="A53">
        <f t="shared" si="0"/>
        <v>48</v>
      </c>
      <c r="B53" s="105" t="s">
        <v>157</v>
      </c>
      <c r="C53" s="106">
        <v>22.2</v>
      </c>
      <c r="D53">
        <v>5</v>
      </c>
      <c r="F53">
        <v>48</v>
      </c>
      <c r="G53" s="158" t="s">
        <v>506</v>
      </c>
      <c r="H53" s="159">
        <v>0.12</v>
      </c>
      <c r="I53" s="161">
        <v>5</v>
      </c>
      <c r="K53">
        <v>48</v>
      </c>
      <c r="L53" s="176" t="s">
        <v>120</v>
      </c>
      <c r="M53" s="180">
        <v>2</v>
      </c>
      <c r="N53" s="167">
        <v>0.18</v>
      </c>
      <c r="O53">
        <f>ROWS($L$7:L53)</f>
        <v>47</v>
      </c>
      <c r="P53" t="str">
        <f>IF('Rating Form'!$K$22=L53,O53,"")</f>
        <v/>
      </c>
      <c r="Q53" t="str">
        <f>IFERROR(SMALL($P$7:P462,ROWS($P$7:P53)),"")</f>
        <v/>
      </c>
      <c r="W53">
        <v>48</v>
      </c>
      <c r="X53" s="232" t="s">
        <v>648</v>
      </c>
      <c r="Y53" s="233">
        <v>1</v>
      </c>
      <c r="Z53" s="233">
        <v>20</v>
      </c>
      <c r="AA53" s="233">
        <v>30</v>
      </c>
      <c r="AB53" s="238"/>
      <c r="AC53" s="238"/>
      <c r="AD53" s="238"/>
      <c r="AE53" s="238"/>
    </row>
    <row r="54" spans="1:31" ht="12.75" customHeight="1" thickBot="1" x14ac:dyDescent="0.3">
      <c r="A54">
        <f t="shared" si="0"/>
        <v>49</v>
      </c>
      <c r="B54" s="105" t="s">
        <v>158</v>
      </c>
      <c r="C54" s="106">
        <v>21.6</v>
      </c>
      <c r="D54">
        <v>5</v>
      </c>
      <c r="F54">
        <v>49</v>
      </c>
      <c r="G54" s="158" t="s">
        <v>294</v>
      </c>
      <c r="H54" s="159">
        <v>0.36</v>
      </c>
      <c r="I54" s="161">
        <v>25</v>
      </c>
      <c r="K54">
        <v>49</v>
      </c>
      <c r="L54" s="176" t="s">
        <v>120</v>
      </c>
      <c r="M54" s="180">
        <v>3</v>
      </c>
      <c r="N54" s="167">
        <v>0.18</v>
      </c>
      <c r="O54">
        <f>ROWS($L$7:L54)</f>
        <v>48</v>
      </c>
      <c r="P54" t="str">
        <f>IF('Rating Form'!$K$22=L54,O54,"")</f>
        <v/>
      </c>
      <c r="Q54" t="str">
        <f>IFERROR(SMALL($P$7:P463,ROWS($P$7:P54)),"")</f>
        <v/>
      </c>
      <c r="W54">
        <v>49</v>
      </c>
      <c r="X54" s="232" t="s">
        <v>649</v>
      </c>
      <c r="Y54" s="233">
        <v>1</v>
      </c>
      <c r="Z54" s="233">
        <v>37</v>
      </c>
      <c r="AA54" s="233">
        <v>0</v>
      </c>
      <c r="AB54" s="238"/>
      <c r="AC54" s="238"/>
      <c r="AD54" s="238"/>
      <c r="AE54" s="238"/>
    </row>
    <row r="55" spans="1:31" ht="12.75" customHeight="1" thickBot="1" x14ac:dyDescent="0.3">
      <c r="A55">
        <f t="shared" si="0"/>
        <v>50</v>
      </c>
      <c r="B55" s="105" t="s">
        <v>159</v>
      </c>
      <c r="C55" s="106">
        <v>31.1</v>
      </c>
      <c r="D55">
        <v>15</v>
      </c>
      <c r="F55">
        <v>50</v>
      </c>
      <c r="G55" s="158" t="s">
        <v>405</v>
      </c>
      <c r="H55" s="159">
        <v>0.25</v>
      </c>
      <c r="I55" s="161">
        <v>15</v>
      </c>
      <c r="K55">
        <v>50</v>
      </c>
      <c r="L55" s="176" t="s">
        <v>120</v>
      </c>
      <c r="M55" s="180">
        <v>4</v>
      </c>
      <c r="N55" s="167">
        <v>0.42</v>
      </c>
      <c r="O55">
        <f>ROWS($L$7:L55)</f>
        <v>49</v>
      </c>
      <c r="P55" t="str">
        <f>IF('Rating Form'!$K$22=L55,O55,"")</f>
        <v/>
      </c>
      <c r="Q55" t="str">
        <f>IFERROR(SMALL($P$7:P464,ROWS($P$7:P55)),"")</f>
        <v/>
      </c>
      <c r="W55">
        <v>50</v>
      </c>
      <c r="X55" s="232" t="s">
        <v>650</v>
      </c>
      <c r="Y55" s="233">
        <v>1</v>
      </c>
      <c r="Z55" s="233">
        <v>25</v>
      </c>
      <c r="AA55" s="233">
        <v>15</v>
      </c>
      <c r="AB55" s="238"/>
      <c r="AC55" s="238"/>
      <c r="AD55" s="238"/>
      <c r="AE55" s="238"/>
    </row>
    <row r="56" spans="1:31" ht="12.75" customHeight="1" thickBot="1" x14ac:dyDescent="0.3">
      <c r="A56">
        <f t="shared" si="0"/>
        <v>51</v>
      </c>
      <c r="B56" s="105" t="s">
        <v>160</v>
      </c>
      <c r="C56" s="106">
        <v>24.1</v>
      </c>
      <c r="D56">
        <v>5</v>
      </c>
      <c r="F56">
        <v>51</v>
      </c>
      <c r="G56" s="158" t="s">
        <v>290</v>
      </c>
      <c r="H56" s="159">
        <v>0.37</v>
      </c>
      <c r="I56" s="161">
        <v>25</v>
      </c>
      <c r="K56">
        <v>51</v>
      </c>
      <c r="L56" s="176" t="s">
        <v>120</v>
      </c>
      <c r="M56" s="180">
        <v>5</v>
      </c>
      <c r="N56" s="167">
        <v>0.18</v>
      </c>
      <c r="O56">
        <f>ROWS($L$7:L56)</f>
        <v>50</v>
      </c>
      <c r="P56" t="str">
        <f>IF('Rating Form'!$K$22=L56,O56,"")</f>
        <v/>
      </c>
      <c r="Q56" t="str">
        <f>IFERROR(SMALL($P$7:P465,ROWS($P$7:P56)),"")</f>
        <v/>
      </c>
      <c r="W56">
        <v>51</v>
      </c>
      <c r="X56" s="232" t="s">
        <v>651</v>
      </c>
      <c r="Y56" s="233">
        <v>2</v>
      </c>
      <c r="Z56" s="233">
        <v>42</v>
      </c>
      <c r="AA56" s="233">
        <v>0</v>
      </c>
      <c r="AB56" s="238"/>
      <c r="AC56" s="238"/>
      <c r="AD56" s="238"/>
      <c r="AE56" s="238"/>
    </row>
    <row r="57" spans="1:31" ht="12.75" customHeight="1" thickBot="1" x14ac:dyDescent="0.3">
      <c r="A57">
        <f t="shared" si="0"/>
        <v>52</v>
      </c>
      <c r="B57" s="105" t="s">
        <v>161</v>
      </c>
      <c r="C57" s="106">
        <v>18.600000000000001</v>
      </c>
      <c r="D57">
        <v>5</v>
      </c>
      <c r="F57">
        <v>52</v>
      </c>
      <c r="G57" s="158" t="s">
        <v>248</v>
      </c>
      <c r="H57" s="159">
        <v>0.44</v>
      </c>
      <c r="I57" s="161">
        <v>25</v>
      </c>
      <c r="K57">
        <v>52</v>
      </c>
      <c r="L57" s="176" t="s">
        <v>121</v>
      </c>
      <c r="M57" s="180">
        <v>1</v>
      </c>
      <c r="N57" s="167">
        <v>0.4</v>
      </c>
      <c r="O57">
        <f>ROWS($L$7:L57)</f>
        <v>51</v>
      </c>
      <c r="P57" t="str">
        <f>IF('Rating Form'!$K$22=L57,O57,"")</f>
        <v/>
      </c>
      <c r="Q57" t="str">
        <f>IFERROR(SMALL($P$7:P466,ROWS($P$7:P57)),"")</f>
        <v/>
      </c>
      <c r="W57">
        <v>52</v>
      </c>
      <c r="X57" s="232" t="s">
        <v>652</v>
      </c>
      <c r="Y57" s="233">
        <v>1</v>
      </c>
      <c r="Z57" s="233">
        <v>26</v>
      </c>
      <c r="AA57" s="233">
        <v>15</v>
      </c>
      <c r="AB57" s="238"/>
      <c r="AC57" s="238"/>
      <c r="AD57" s="238"/>
      <c r="AE57" s="238"/>
    </row>
    <row r="58" spans="1:31" ht="12.75" customHeight="1" thickBot="1" x14ac:dyDescent="0.3">
      <c r="A58">
        <f t="shared" si="0"/>
        <v>53</v>
      </c>
      <c r="B58" s="105" t="s">
        <v>162</v>
      </c>
      <c r="C58" s="106">
        <v>34.6</v>
      </c>
      <c r="D58">
        <v>15</v>
      </c>
      <c r="F58">
        <v>53</v>
      </c>
      <c r="G58" s="158" t="s">
        <v>222</v>
      </c>
      <c r="H58" s="159">
        <v>0.53</v>
      </c>
      <c r="I58" s="161">
        <v>25</v>
      </c>
      <c r="K58">
        <v>53</v>
      </c>
      <c r="L58" s="176" t="s">
        <v>121</v>
      </c>
      <c r="M58" s="180">
        <v>2</v>
      </c>
      <c r="N58" s="167">
        <v>0.48</v>
      </c>
      <c r="O58">
        <f>ROWS($L$7:L58)</f>
        <v>52</v>
      </c>
      <c r="P58" t="str">
        <f>IF('Rating Form'!$K$22=L58,O58,"")</f>
        <v/>
      </c>
      <c r="Q58" t="str">
        <f>IFERROR(SMALL($P$7:P467,ROWS($P$7:P58)),"")</f>
        <v/>
      </c>
      <c r="W58">
        <v>53</v>
      </c>
      <c r="X58" s="232" t="s">
        <v>653</v>
      </c>
      <c r="Y58" s="233">
        <v>1</v>
      </c>
      <c r="Z58" s="233">
        <v>14</v>
      </c>
      <c r="AA58" s="233">
        <v>45</v>
      </c>
      <c r="AB58" s="238"/>
      <c r="AC58" s="238"/>
      <c r="AD58" s="238"/>
      <c r="AE58" s="238"/>
    </row>
    <row r="59" spans="1:31" ht="12.75" customHeight="1" thickBot="1" x14ac:dyDescent="0.3">
      <c r="A59">
        <f t="shared" si="0"/>
        <v>54</v>
      </c>
      <c r="B59" s="105" t="s">
        <v>163</v>
      </c>
      <c r="C59" s="106">
        <v>33.700000000000003</v>
      </c>
      <c r="D59">
        <v>15</v>
      </c>
      <c r="F59">
        <v>54</v>
      </c>
      <c r="G59" s="158" t="s">
        <v>212</v>
      </c>
      <c r="H59" s="159">
        <v>0.63</v>
      </c>
      <c r="I59" s="161">
        <v>25</v>
      </c>
      <c r="K59">
        <v>54</v>
      </c>
      <c r="L59" s="176" t="s">
        <v>121</v>
      </c>
      <c r="M59" s="180">
        <v>3</v>
      </c>
      <c r="N59" s="167">
        <v>0.32</v>
      </c>
      <c r="O59">
        <f>ROWS($L$7:L59)</f>
        <v>53</v>
      </c>
      <c r="P59" t="str">
        <f>IF('Rating Form'!$K$22=L59,O59,"")</f>
        <v/>
      </c>
      <c r="Q59" t="str">
        <f>IFERROR(SMALL($P$7:P468,ROWS($P$7:P59)),"")</f>
        <v/>
      </c>
      <c r="W59">
        <v>54</v>
      </c>
      <c r="X59" s="232" t="s">
        <v>654</v>
      </c>
      <c r="Y59" s="233">
        <v>1</v>
      </c>
      <c r="Z59" s="233">
        <v>10</v>
      </c>
      <c r="AA59" s="233">
        <v>60</v>
      </c>
      <c r="AB59" s="238"/>
      <c r="AC59" s="238"/>
      <c r="AD59" s="238"/>
      <c r="AE59" s="238"/>
    </row>
    <row r="60" spans="1:31" ht="12.75" customHeight="1" thickBot="1" x14ac:dyDescent="0.3">
      <c r="A60">
        <f t="shared" si="0"/>
        <v>55</v>
      </c>
      <c r="B60" s="105" t="s">
        <v>164</v>
      </c>
      <c r="C60" s="106">
        <v>25.3</v>
      </c>
      <c r="D60">
        <v>15</v>
      </c>
      <c r="F60">
        <v>55</v>
      </c>
      <c r="G60" s="158" t="s">
        <v>422</v>
      </c>
      <c r="H60" s="159">
        <v>0.23</v>
      </c>
      <c r="I60" s="161">
        <v>5</v>
      </c>
      <c r="K60">
        <v>55</v>
      </c>
      <c r="L60" s="176" t="s">
        <v>121</v>
      </c>
      <c r="M60" s="180">
        <v>4</v>
      </c>
      <c r="N60" s="167">
        <v>0.49</v>
      </c>
      <c r="O60">
        <f>ROWS($L$7:L60)</f>
        <v>54</v>
      </c>
      <c r="P60" t="str">
        <f>IF('Rating Form'!$K$22=L60,O60,"")</f>
        <v/>
      </c>
      <c r="Q60" t="str">
        <f>IFERROR(SMALL($P$7:P469,ROWS($P$7:P60)),"")</f>
        <v/>
      </c>
      <c r="W60">
        <v>55</v>
      </c>
      <c r="X60" s="232" t="s">
        <v>655</v>
      </c>
      <c r="Y60" s="233">
        <v>1</v>
      </c>
      <c r="Z60" s="233">
        <v>36</v>
      </c>
      <c r="AA60" s="233">
        <v>0</v>
      </c>
      <c r="AB60" s="238"/>
      <c r="AC60" s="238"/>
      <c r="AD60" s="238"/>
      <c r="AE60" s="238"/>
    </row>
    <row r="61" spans="1:31" ht="12.75" customHeight="1" thickBot="1" x14ac:dyDescent="0.3">
      <c r="A61">
        <f t="shared" si="0"/>
        <v>56</v>
      </c>
      <c r="B61" s="105" t="s">
        <v>165</v>
      </c>
      <c r="C61" s="106">
        <v>22.2</v>
      </c>
      <c r="D61">
        <v>5</v>
      </c>
      <c r="F61">
        <v>56</v>
      </c>
      <c r="G61" s="158" t="s">
        <v>495</v>
      </c>
      <c r="H61" s="159">
        <v>0.13</v>
      </c>
      <c r="I61" s="161">
        <v>5</v>
      </c>
      <c r="K61">
        <v>56</v>
      </c>
      <c r="L61" s="176" t="s">
        <v>121</v>
      </c>
      <c r="M61" s="180">
        <v>5</v>
      </c>
      <c r="N61" s="167">
        <v>0.4</v>
      </c>
      <c r="O61">
        <f>ROWS($L$7:L61)</f>
        <v>55</v>
      </c>
      <c r="P61" t="str">
        <f>IF('Rating Form'!$K$22=L61,O61,"")</f>
        <v/>
      </c>
      <c r="Q61" t="str">
        <f>IFERROR(SMALL($P$7:P470,ROWS($P$7:P61)),"")</f>
        <v/>
      </c>
      <c r="W61">
        <v>56</v>
      </c>
      <c r="X61" s="232" t="s">
        <v>656</v>
      </c>
      <c r="Y61" s="233">
        <v>1</v>
      </c>
      <c r="Z61" s="233">
        <v>36</v>
      </c>
      <c r="AA61" s="233">
        <v>0</v>
      </c>
      <c r="AB61" s="238"/>
      <c r="AC61" s="238"/>
      <c r="AD61" s="238"/>
      <c r="AE61" s="238"/>
    </row>
    <row r="62" spans="1:31" ht="12.75" customHeight="1" thickBot="1" x14ac:dyDescent="0.3">
      <c r="A62">
        <f t="shared" si="0"/>
        <v>57</v>
      </c>
      <c r="B62" s="105" t="s">
        <v>166</v>
      </c>
      <c r="C62" s="106">
        <v>21</v>
      </c>
      <c r="D62">
        <v>5</v>
      </c>
      <c r="F62">
        <v>57</v>
      </c>
      <c r="G62" s="158" t="s">
        <v>550</v>
      </c>
      <c r="H62" s="159">
        <v>0.05</v>
      </c>
      <c r="I62" s="161">
        <v>5</v>
      </c>
      <c r="K62">
        <v>57</v>
      </c>
      <c r="L62" s="176" t="s">
        <v>122</v>
      </c>
      <c r="M62" s="180">
        <v>1</v>
      </c>
      <c r="N62" s="167">
        <v>0.24</v>
      </c>
      <c r="O62">
        <f>ROWS($L$7:L62)</f>
        <v>56</v>
      </c>
      <c r="P62" t="str">
        <f>IF('Rating Form'!$K$22=L62,O62,"")</f>
        <v/>
      </c>
      <c r="Q62" t="str">
        <f>IFERROR(SMALL($P$7:P471,ROWS($P$7:P62)),"")</f>
        <v/>
      </c>
      <c r="W62">
        <v>57</v>
      </c>
      <c r="X62" s="232" t="s">
        <v>657</v>
      </c>
      <c r="Y62" s="233">
        <v>1</v>
      </c>
      <c r="Z62" s="233">
        <v>38</v>
      </c>
      <c r="AA62" s="233">
        <v>0</v>
      </c>
      <c r="AB62" s="238"/>
      <c r="AC62" s="238"/>
      <c r="AD62" s="238"/>
      <c r="AE62" s="238"/>
    </row>
    <row r="63" spans="1:31" ht="12.75" customHeight="1" thickBot="1" x14ac:dyDescent="0.3">
      <c r="A63">
        <f t="shared" si="0"/>
        <v>58</v>
      </c>
      <c r="B63" s="105" t="s">
        <v>167</v>
      </c>
      <c r="C63" s="106">
        <v>27.5</v>
      </c>
      <c r="D63">
        <v>15</v>
      </c>
      <c r="F63">
        <v>58</v>
      </c>
      <c r="G63" s="158" t="s">
        <v>304</v>
      </c>
      <c r="H63" s="159">
        <v>0.35</v>
      </c>
      <c r="I63" s="161">
        <v>25</v>
      </c>
      <c r="K63">
        <v>58</v>
      </c>
      <c r="L63" s="176" t="s">
        <v>122</v>
      </c>
      <c r="M63" s="180">
        <v>2</v>
      </c>
      <c r="N63" s="167">
        <v>0.3</v>
      </c>
      <c r="O63">
        <f>ROWS($L$7:L63)</f>
        <v>57</v>
      </c>
      <c r="P63" t="str">
        <f>IF('Rating Form'!$K$22=L63,O63,"")</f>
        <v/>
      </c>
      <c r="Q63" t="str">
        <f>IFERROR(SMALL($P$7:P472,ROWS($P$7:P63)),"")</f>
        <v/>
      </c>
      <c r="W63">
        <v>58</v>
      </c>
      <c r="X63" s="232" t="s">
        <v>658</v>
      </c>
      <c r="Y63" s="233">
        <v>1</v>
      </c>
      <c r="Z63" s="233">
        <v>19</v>
      </c>
      <c r="AA63" s="233">
        <v>30</v>
      </c>
      <c r="AB63" s="238"/>
      <c r="AC63" s="238"/>
      <c r="AD63" s="238"/>
      <c r="AE63" s="238"/>
    </row>
    <row r="64" spans="1:31" ht="12.75" customHeight="1" thickBot="1" x14ac:dyDescent="0.3">
      <c r="A64">
        <f t="shared" si="0"/>
        <v>59</v>
      </c>
      <c r="B64" s="105" t="s">
        <v>168</v>
      </c>
      <c r="C64" s="106">
        <v>14</v>
      </c>
      <c r="D64">
        <v>5</v>
      </c>
      <c r="F64">
        <v>59</v>
      </c>
      <c r="G64" s="158" t="s">
        <v>555</v>
      </c>
      <c r="H64" s="159">
        <v>0.03</v>
      </c>
      <c r="I64" s="161">
        <v>5</v>
      </c>
      <c r="K64">
        <v>59</v>
      </c>
      <c r="L64" s="176" t="s">
        <v>122</v>
      </c>
      <c r="M64" s="180">
        <v>3</v>
      </c>
      <c r="N64" s="167">
        <v>0.12</v>
      </c>
      <c r="O64">
        <f>ROWS($L$7:L64)</f>
        <v>58</v>
      </c>
      <c r="P64" t="str">
        <f>IF('Rating Form'!$K$22=L64,O64,"")</f>
        <v/>
      </c>
      <c r="Q64" t="str">
        <f>IFERROR(SMALL($P$7:P473,ROWS($P$7:P64)),"")</f>
        <v/>
      </c>
      <c r="W64">
        <v>59</v>
      </c>
      <c r="X64" s="232" t="s">
        <v>659</v>
      </c>
      <c r="Y64" s="233">
        <v>2</v>
      </c>
      <c r="Z64" s="233">
        <v>19</v>
      </c>
      <c r="AA64" s="233">
        <v>30</v>
      </c>
      <c r="AB64" s="238"/>
      <c r="AC64" s="238"/>
      <c r="AD64" s="238"/>
      <c r="AE64" s="238"/>
    </row>
    <row r="65" spans="1:31" ht="12.75" customHeight="1" thickBot="1" x14ac:dyDescent="0.3">
      <c r="A65">
        <f t="shared" si="0"/>
        <v>60</v>
      </c>
      <c r="B65" s="105" t="s">
        <v>169</v>
      </c>
      <c r="C65" s="106">
        <v>24.2</v>
      </c>
      <c r="D65">
        <v>5</v>
      </c>
      <c r="F65">
        <v>60</v>
      </c>
      <c r="G65" s="158" t="s">
        <v>369</v>
      </c>
      <c r="H65" s="159">
        <v>0.28000000000000003</v>
      </c>
      <c r="I65" s="161">
        <v>15</v>
      </c>
      <c r="K65">
        <v>60</v>
      </c>
      <c r="L65" s="176" t="s">
        <v>122</v>
      </c>
      <c r="M65" s="180">
        <v>4</v>
      </c>
      <c r="N65" s="167">
        <v>0.11</v>
      </c>
      <c r="O65">
        <f>ROWS($L$7:L65)</f>
        <v>59</v>
      </c>
      <c r="P65" t="str">
        <f>IF('Rating Form'!$K$22=L65,O65,"")</f>
        <v/>
      </c>
      <c r="Q65" t="str">
        <f>IFERROR(SMALL($P$7:P474,ROWS($P$7:P65)),"")</f>
        <v/>
      </c>
      <c r="W65">
        <v>60</v>
      </c>
      <c r="X65" s="232" t="s">
        <v>660</v>
      </c>
      <c r="Y65" s="233">
        <v>1</v>
      </c>
      <c r="Z65" s="233">
        <v>35</v>
      </c>
      <c r="AA65" s="233">
        <v>0</v>
      </c>
      <c r="AB65" s="238"/>
      <c r="AC65" s="238"/>
      <c r="AD65" s="238"/>
      <c r="AE65" s="238"/>
    </row>
    <row r="66" spans="1:31" ht="12.75" customHeight="1" thickBot="1" x14ac:dyDescent="0.3">
      <c r="A66">
        <f t="shared" si="0"/>
        <v>61</v>
      </c>
      <c r="B66" s="105" t="s">
        <v>170</v>
      </c>
      <c r="C66" s="106">
        <v>40.700000000000003</v>
      </c>
      <c r="D66">
        <v>25</v>
      </c>
      <c r="F66">
        <v>61</v>
      </c>
      <c r="G66" s="158" t="s">
        <v>488</v>
      </c>
      <c r="H66" s="159">
        <v>0.14000000000000001</v>
      </c>
      <c r="I66" s="161">
        <v>5</v>
      </c>
      <c r="K66">
        <v>61</v>
      </c>
      <c r="L66" s="176" t="s">
        <v>122</v>
      </c>
      <c r="M66" s="180">
        <v>5</v>
      </c>
      <c r="N66" s="167">
        <v>0.18</v>
      </c>
      <c r="O66">
        <f>ROWS($L$7:L66)</f>
        <v>60</v>
      </c>
      <c r="P66" t="str">
        <f>IF('Rating Form'!$K$22=L66,O66,"")</f>
        <v/>
      </c>
      <c r="Q66" t="str">
        <f>IFERROR(SMALL($P$7:P475,ROWS($P$7:P66)),"")</f>
        <v/>
      </c>
      <c r="W66">
        <v>61</v>
      </c>
      <c r="X66" s="232" t="s">
        <v>661</v>
      </c>
      <c r="Y66" s="233">
        <v>2</v>
      </c>
      <c r="Z66" s="233">
        <v>32</v>
      </c>
      <c r="AA66" s="233">
        <v>0</v>
      </c>
      <c r="AB66" s="238"/>
      <c r="AC66" s="238"/>
      <c r="AD66" s="238"/>
      <c r="AE66" s="238"/>
    </row>
    <row r="67" spans="1:31" ht="12.75" customHeight="1" thickBot="1" x14ac:dyDescent="0.3">
      <c r="A67">
        <f t="shared" si="0"/>
        <v>62</v>
      </c>
      <c r="B67" s="105" t="s">
        <v>171</v>
      </c>
      <c r="C67" s="106">
        <v>11.5</v>
      </c>
      <c r="D67">
        <v>5</v>
      </c>
      <c r="F67">
        <v>62</v>
      </c>
      <c r="G67" s="158" t="s">
        <v>437</v>
      </c>
      <c r="H67" s="159">
        <v>0.21</v>
      </c>
      <c r="I67" s="161">
        <v>5</v>
      </c>
      <c r="K67">
        <v>62</v>
      </c>
      <c r="L67" s="176" t="s">
        <v>123</v>
      </c>
      <c r="M67" s="180">
        <v>1</v>
      </c>
      <c r="N67" s="167">
        <v>0.28000000000000003</v>
      </c>
      <c r="O67">
        <f>ROWS($L$7:L67)</f>
        <v>61</v>
      </c>
      <c r="P67" t="str">
        <f>IF('Rating Form'!$K$22=L67,O67,"")</f>
        <v/>
      </c>
      <c r="Q67" t="str">
        <f>IFERROR(SMALL($P$7:P476,ROWS($P$7:P67)),"")</f>
        <v/>
      </c>
      <c r="W67">
        <v>62</v>
      </c>
      <c r="X67" s="232" t="s">
        <v>662</v>
      </c>
      <c r="Y67" s="233">
        <v>1</v>
      </c>
      <c r="Z67" s="233">
        <v>18</v>
      </c>
      <c r="AA67" s="233">
        <v>45</v>
      </c>
      <c r="AB67" s="238"/>
      <c r="AC67" s="238"/>
      <c r="AD67" s="238"/>
      <c r="AE67" s="238"/>
    </row>
    <row r="68" spans="1:31" ht="12.75" customHeight="1" thickBot="1" x14ac:dyDescent="0.3">
      <c r="A68">
        <f t="shared" si="0"/>
        <v>63</v>
      </c>
      <c r="B68" s="105" t="s">
        <v>172</v>
      </c>
      <c r="C68" s="106">
        <v>24.7</v>
      </c>
      <c r="D68">
        <v>5</v>
      </c>
      <c r="F68">
        <v>63</v>
      </c>
      <c r="G68" s="158" t="s">
        <v>218</v>
      </c>
      <c r="H68" s="159">
        <v>0.55000000000000004</v>
      </c>
      <c r="I68" s="161">
        <v>25</v>
      </c>
      <c r="K68">
        <v>63</v>
      </c>
      <c r="L68" s="176" t="s">
        <v>123</v>
      </c>
      <c r="M68" s="180">
        <v>2</v>
      </c>
      <c r="N68" s="167">
        <v>0.18</v>
      </c>
      <c r="O68">
        <f>ROWS($L$7:L68)</f>
        <v>62</v>
      </c>
      <c r="P68" t="str">
        <f>IF('Rating Form'!$K$22=L68,O68,"")</f>
        <v/>
      </c>
      <c r="Q68" t="str">
        <f>IFERROR(SMALL($P$7:P477,ROWS($P$7:P68)),"")</f>
        <v/>
      </c>
      <c r="W68">
        <v>63</v>
      </c>
      <c r="X68" s="232" t="s">
        <v>663</v>
      </c>
      <c r="Y68" s="233">
        <v>1</v>
      </c>
      <c r="Z68" s="233">
        <v>13</v>
      </c>
      <c r="AA68" s="233">
        <v>45</v>
      </c>
      <c r="AB68" s="238"/>
      <c r="AC68" s="238"/>
      <c r="AD68" s="238"/>
      <c r="AE68" s="238"/>
    </row>
    <row r="69" spans="1:31" ht="12.75" customHeight="1" thickBot="1" x14ac:dyDescent="0.3">
      <c r="A69">
        <f t="shared" si="0"/>
        <v>64</v>
      </c>
      <c r="B69" s="105" t="s">
        <v>173</v>
      </c>
      <c r="C69" s="106">
        <v>31.2</v>
      </c>
      <c r="D69">
        <v>15</v>
      </c>
      <c r="F69">
        <v>64</v>
      </c>
      <c r="G69" s="158" t="s">
        <v>406</v>
      </c>
      <c r="H69" s="159">
        <v>0.25</v>
      </c>
      <c r="I69" s="161">
        <v>15</v>
      </c>
      <c r="K69">
        <v>64</v>
      </c>
      <c r="L69" s="176" t="s">
        <v>123</v>
      </c>
      <c r="M69" s="180">
        <v>3</v>
      </c>
      <c r="N69" s="167">
        <v>0.14000000000000001</v>
      </c>
      <c r="O69">
        <f>ROWS($L$7:L69)</f>
        <v>63</v>
      </c>
      <c r="P69" t="str">
        <f>IF('Rating Form'!$K$22=L69,O69,"")</f>
        <v/>
      </c>
      <c r="Q69" t="str">
        <f>IFERROR(SMALL($P$7:P478,ROWS($P$7:P69)),"")</f>
        <v/>
      </c>
      <c r="W69">
        <v>64</v>
      </c>
      <c r="X69" s="232" t="s">
        <v>664</v>
      </c>
      <c r="Y69" s="233">
        <v>2</v>
      </c>
      <c r="Z69" s="233">
        <v>30</v>
      </c>
      <c r="AA69" s="233">
        <v>15</v>
      </c>
      <c r="AB69" s="238"/>
      <c r="AC69" s="238"/>
      <c r="AD69" s="238"/>
      <c r="AE69" s="238"/>
    </row>
    <row r="70" spans="1:31" ht="12.75" customHeight="1" thickBot="1" x14ac:dyDescent="0.3">
      <c r="A70">
        <f t="shared" si="0"/>
        <v>65</v>
      </c>
      <c r="B70" s="105" t="s">
        <v>174</v>
      </c>
      <c r="C70" s="106">
        <v>22.6</v>
      </c>
      <c r="D70">
        <v>5</v>
      </c>
      <c r="F70">
        <v>65</v>
      </c>
      <c r="G70" s="158" t="s">
        <v>465</v>
      </c>
      <c r="H70" s="159">
        <v>0.17</v>
      </c>
      <c r="I70" s="161">
        <v>5</v>
      </c>
      <c r="K70">
        <v>65</v>
      </c>
      <c r="L70" s="176" t="s">
        <v>123</v>
      </c>
      <c r="M70" s="180">
        <v>4</v>
      </c>
      <c r="N70" s="167">
        <v>0.44</v>
      </c>
      <c r="O70">
        <f>ROWS($L$7:L70)</f>
        <v>64</v>
      </c>
      <c r="P70" t="str">
        <f>IF('Rating Form'!$K$22=L70,O70,"")</f>
        <v/>
      </c>
      <c r="Q70" t="str">
        <f>IFERROR(SMALL($P$7:P479,ROWS($P$7:P70)),"")</f>
        <v/>
      </c>
      <c r="W70">
        <v>65</v>
      </c>
      <c r="X70" s="232" t="s">
        <v>665</v>
      </c>
      <c r="Y70" s="233">
        <v>2</v>
      </c>
      <c r="Z70" s="233">
        <v>25</v>
      </c>
      <c r="AA70" s="233">
        <v>15</v>
      </c>
      <c r="AB70" s="238"/>
      <c r="AC70" s="238"/>
      <c r="AD70" s="238"/>
      <c r="AE70" s="238"/>
    </row>
    <row r="71" spans="1:31" ht="12.75" customHeight="1" thickBot="1" x14ac:dyDescent="0.3">
      <c r="A71">
        <f t="shared" si="0"/>
        <v>66</v>
      </c>
      <c r="B71" s="105" t="s">
        <v>175</v>
      </c>
      <c r="C71" s="106">
        <v>23.6</v>
      </c>
      <c r="D71">
        <v>5</v>
      </c>
      <c r="F71">
        <v>66</v>
      </c>
      <c r="G71" s="158" t="s">
        <v>428</v>
      </c>
      <c r="H71" s="159">
        <v>0.22</v>
      </c>
      <c r="I71" s="161">
        <v>5</v>
      </c>
      <c r="K71">
        <v>66</v>
      </c>
      <c r="L71" s="176" t="s">
        <v>123</v>
      </c>
      <c r="M71" s="180">
        <v>5</v>
      </c>
      <c r="N71" s="167">
        <v>0.28999999999999998</v>
      </c>
      <c r="O71">
        <f>ROWS($L$7:L71)</f>
        <v>65</v>
      </c>
      <c r="P71" t="str">
        <f>IF('Rating Form'!$K$22=L71,O71,"")</f>
        <v/>
      </c>
      <c r="Q71" t="str">
        <f>IFERROR(SMALL($P$7:P480,ROWS($P$7:P71)),"")</f>
        <v/>
      </c>
      <c r="W71">
        <v>66</v>
      </c>
      <c r="X71" s="232" t="s">
        <v>666</v>
      </c>
      <c r="Y71" s="233">
        <v>1</v>
      </c>
      <c r="Z71" s="233">
        <v>31</v>
      </c>
      <c r="AA71" s="233">
        <v>0</v>
      </c>
      <c r="AB71" s="238"/>
      <c r="AC71" s="238"/>
      <c r="AD71" s="238"/>
      <c r="AE71" s="238"/>
    </row>
    <row r="72" spans="1:31" ht="12.75" customHeight="1" thickBot="1" x14ac:dyDescent="0.3">
      <c r="A72">
        <f t="shared" ref="A72:A88" si="1">A71+1</f>
        <v>67</v>
      </c>
      <c r="B72" s="105" t="s">
        <v>176</v>
      </c>
      <c r="C72" s="106">
        <v>18</v>
      </c>
      <c r="D72">
        <v>5</v>
      </c>
      <c r="F72">
        <v>67</v>
      </c>
      <c r="G72" s="158" t="s">
        <v>551</v>
      </c>
      <c r="H72" s="159">
        <v>0.05</v>
      </c>
      <c r="I72" s="161">
        <v>5</v>
      </c>
      <c r="K72">
        <v>67</v>
      </c>
      <c r="L72" s="176" t="s">
        <v>124</v>
      </c>
      <c r="M72" s="180">
        <v>1</v>
      </c>
      <c r="N72" s="167">
        <v>0.26</v>
      </c>
      <c r="O72">
        <f>ROWS($L$7:L72)</f>
        <v>66</v>
      </c>
      <c r="P72" t="str">
        <f>IF('Rating Form'!$K$22=L72,O72,"")</f>
        <v/>
      </c>
      <c r="Q72" t="str">
        <f>IFERROR(SMALL($P$7:P481,ROWS($P$7:P72)),"")</f>
        <v/>
      </c>
      <c r="W72">
        <v>67</v>
      </c>
      <c r="X72" s="232" t="s">
        <v>667</v>
      </c>
      <c r="Y72" s="233">
        <v>1</v>
      </c>
      <c r="Z72" s="233">
        <v>29</v>
      </c>
      <c r="AA72" s="233">
        <v>15</v>
      </c>
      <c r="AB72" s="238"/>
      <c r="AC72" s="238"/>
      <c r="AD72" s="238"/>
      <c r="AE72" s="238"/>
    </row>
    <row r="73" spans="1:31" ht="12.75" customHeight="1" thickBot="1" x14ac:dyDescent="0.3">
      <c r="A73">
        <f t="shared" si="1"/>
        <v>68</v>
      </c>
      <c r="B73" s="105" t="s">
        <v>177</v>
      </c>
      <c r="C73" s="106">
        <v>36.1</v>
      </c>
      <c r="D73">
        <v>25</v>
      </c>
      <c r="F73">
        <v>68</v>
      </c>
      <c r="G73" s="158" t="s">
        <v>253</v>
      </c>
      <c r="H73" s="159">
        <v>0.43</v>
      </c>
      <c r="I73" s="161">
        <v>25</v>
      </c>
      <c r="K73">
        <v>68</v>
      </c>
      <c r="L73" s="176" t="s">
        <v>124</v>
      </c>
      <c r="M73" s="180">
        <v>2</v>
      </c>
      <c r="N73" s="167">
        <v>0.27</v>
      </c>
      <c r="O73">
        <f>ROWS($L$7:L73)</f>
        <v>67</v>
      </c>
      <c r="P73" t="str">
        <f>IF('Rating Form'!$K$22=L73,O73,"")</f>
        <v/>
      </c>
      <c r="Q73" t="str">
        <f>IFERROR(SMALL($P$7:P482,ROWS($P$7:P73)),"")</f>
        <v/>
      </c>
      <c r="W73">
        <v>68</v>
      </c>
      <c r="X73" s="232" t="s">
        <v>668</v>
      </c>
      <c r="Y73" s="233">
        <v>1</v>
      </c>
      <c r="Z73" s="233">
        <v>42</v>
      </c>
      <c r="AA73" s="233">
        <v>0</v>
      </c>
      <c r="AB73" s="238"/>
      <c r="AC73" s="238"/>
      <c r="AD73" s="238"/>
      <c r="AE73" s="238"/>
    </row>
    <row r="74" spans="1:31" ht="12.75" customHeight="1" thickBot="1" x14ac:dyDescent="0.3">
      <c r="A74">
        <f t="shared" si="1"/>
        <v>69</v>
      </c>
      <c r="B74" s="105" t="s">
        <v>178</v>
      </c>
      <c r="C74" s="106">
        <v>30.2</v>
      </c>
      <c r="D74">
        <v>15</v>
      </c>
      <c r="F74">
        <v>69</v>
      </c>
      <c r="G74" s="158" t="s">
        <v>559</v>
      </c>
      <c r="H74" s="159">
        <v>0.02</v>
      </c>
      <c r="I74" s="161">
        <v>5</v>
      </c>
      <c r="K74">
        <v>69</v>
      </c>
      <c r="L74" s="176" t="s">
        <v>124</v>
      </c>
      <c r="M74" s="180">
        <v>3</v>
      </c>
      <c r="N74" s="167">
        <v>0.45</v>
      </c>
      <c r="O74">
        <f>ROWS($L$7:L74)</f>
        <v>68</v>
      </c>
      <c r="P74" t="str">
        <f>IF('Rating Form'!$K$22=L74,O74,"")</f>
        <v/>
      </c>
      <c r="Q74" t="str">
        <f>IFERROR(SMALL($P$7:P483,ROWS($P$7:P74)),"")</f>
        <v/>
      </c>
      <c r="W74">
        <v>69</v>
      </c>
      <c r="X74" s="232" t="s">
        <v>669</v>
      </c>
      <c r="Y74" s="233">
        <v>1</v>
      </c>
      <c r="Z74" s="233">
        <v>21</v>
      </c>
      <c r="AA74" s="233">
        <v>30</v>
      </c>
      <c r="AB74" s="238"/>
      <c r="AC74" s="238"/>
      <c r="AD74" s="238"/>
      <c r="AE74" s="238"/>
    </row>
    <row r="75" spans="1:31" ht="12.75" customHeight="1" thickBot="1" x14ac:dyDescent="0.3">
      <c r="A75">
        <f t="shared" si="1"/>
        <v>70</v>
      </c>
      <c r="B75" s="105" t="s">
        <v>179</v>
      </c>
      <c r="C75" s="106">
        <v>18.5</v>
      </c>
      <c r="D75">
        <v>5</v>
      </c>
      <c r="F75">
        <v>70</v>
      </c>
      <c r="G75" s="158" t="s">
        <v>382</v>
      </c>
      <c r="H75" s="159">
        <v>0.27</v>
      </c>
      <c r="I75" s="161">
        <v>15</v>
      </c>
      <c r="K75">
        <v>70</v>
      </c>
      <c r="L75" s="176" t="s">
        <v>124</v>
      </c>
      <c r="M75" s="180">
        <v>4</v>
      </c>
      <c r="N75" s="167">
        <v>0.47</v>
      </c>
      <c r="O75">
        <f>ROWS($L$7:L75)</f>
        <v>69</v>
      </c>
      <c r="P75" t="str">
        <f>IF('Rating Form'!$K$22=L75,O75,"")</f>
        <v/>
      </c>
      <c r="Q75" t="str">
        <f>IFERROR(SMALL($P$7:P484,ROWS($P$7:P75)),"")</f>
        <v/>
      </c>
      <c r="W75">
        <v>70</v>
      </c>
      <c r="X75" s="232" t="s">
        <v>670</v>
      </c>
      <c r="Y75" s="233">
        <v>3</v>
      </c>
      <c r="Z75" s="233">
        <v>17</v>
      </c>
      <c r="AA75" s="233">
        <v>45</v>
      </c>
      <c r="AB75" s="238"/>
      <c r="AC75" s="238"/>
      <c r="AD75" s="238"/>
      <c r="AE75" s="238"/>
    </row>
    <row r="76" spans="1:31" ht="12.75" customHeight="1" thickBot="1" x14ac:dyDescent="0.3">
      <c r="A76">
        <f t="shared" si="1"/>
        <v>71</v>
      </c>
      <c r="B76" s="105" t="s">
        <v>180</v>
      </c>
      <c r="C76" s="106">
        <v>25.5</v>
      </c>
      <c r="D76">
        <v>15</v>
      </c>
      <c r="F76">
        <v>71</v>
      </c>
      <c r="G76" s="158" t="s">
        <v>284</v>
      </c>
      <c r="H76" s="159">
        <v>0.38</v>
      </c>
      <c r="I76" s="161">
        <v>25</v>
      </c>
      <c r="K76">
        <v>71</v>
      </c>
      <c r="L76" s="176" t="s">
        <v>124</v>
      </c>
      <c r="M76" s="180">
        <v>5</v>
      </c>
      <c r="N76" s="167">
        <v>0.33</v>
      </c>
      <c r="O76">
        <f>ROWS($L$7:L76)</f>
        <v>70</v>
      </c>
      <c r="P76" t="str">
        <f>IF('Rating Form'!$K$22=L76,O76,"")</f>
        <v/>
      </c>
      <c r="Q76" t="str">
        <f>IFERROR(SMALL($P$7:P485,ROWS($P$7:P76)),"")</f>
        <v/>
      </c>
      <c r="W76">
        <v>71</v>
      </c>
      <c r="X76" s="232" t="s">
        <v>671</v>
      </c>
      <c r="Y76" s="233">
        <v>1</v>
      </c>
      <c r="Z76" s="233">
        <v>32</v>
      </c>
      <c r="AA76" s="233">
        <v>0</v>
      </c>
      <c r="AB76" s="238"/>
      <c r="AC76" s="238"/>
      <c r="AD76" s="238"/>
      <c r="AE76" s="238"/>
    </row>
    <row r="77" spans="1:31" ht="12.75" customHeight="1" thickBot="1" x14ac:dyDescent="0.3">
      <c r="A77">
        <f t="shared" si="1"/>
        <v>72</v>
      </c>
      <c r="B77" s="105" t="s">
        <v>181</v>
      </c>
      <c r="C77" s="106">
        <v>17.600000000000001</v>
      </c>
      <c r="D77">
        <v>5</v>
      </c>
      <c r="F77">
        <v>72</v>
      </c>
      <c r="G77" s="158" t="s">
        <v>211</v>
      </c>
      <c r="H77" s="159">
        <v>0.64</v>
      </c>
      <c r="I77" s="161">
        <v>25</v>
      </c>
      <c r="K77">
        <v>72</v>
      </c>
      <c r="L77" s="176" t="s">
        <v>125</v>
      </c>
      <c r="M77" s="180">
        <v>1</v>
      </c>
      <c r="N77" s="167">
        <v>0.25</v>
      </c>
      <c r="O77">
        <f>ROWS($L$7:L77)</f>
        <v>71</v>
      </c>
      <c r="P77" t="str">
        <f>IF('Rating Form'!$K$22=L77,O77,"")</f>
        <v/>
      </c>
      <c r="Q77" t="str">
        <f>IFERROR(SMALL($P$7:P486,ROWS($P$7:P77)),"")</f>
        <v/>
      </c>
      <c r="W77">
        <v>72</v>
      </c>
      <c r="X77" s="232" t="s">
        <v>672</v>
      </c>
      <c r="Y77" s="233">
        <v>1</v>
      </c>
      <c r="Z77" s="233">
        <v>31</v>
      </c>
      <c r="AA77" s="233">
        <v>0</v>
      </c>
      <c r="AB77" s="238"/>
      <c r="AC77" s="238"/>
      <c r="AD77" s="238"/>
      <c r="AE77" s="238"/>
    </row>
    <row r="78" spans="1:31" ht="12.75" customHeight="1" thickBot="1" x14ac:dyDescent="0.3">
      <c r="A78">
        <f t="shared" si="1"/>
        <v>73</v>
      </c>
      <c r="B78" s="105" t="s">
        <v>182</v>
      </c>
      <c r="C78" s="106">
        <v>30.3</v>
      </c>
      <c r="D78">
        <v>15</v>
      </c>
      <c r="F78">
        <v>73</v>
      </c>
      <c r="G78" s="158" t="s">
        <v>414</v>
      </c>
      <c r="H78" s="159">
        <v>0.24</v>
      </c>
      <c r="I78" s="161">
        <v>5</v>
      </c>
      <c r="K78">
        <v>73</v>
      </c>
      <c r="L78" s="176" t="s">
        <v>125</v>
      </c>
      <c r="M78" s="180">
        <v>2</v>
      </c>
      <c r="N78" s="167">
        <v>0.18</v>
      </c>
      <c r="O78">
        <f>ROWS($L$7:L78)</f>
        <v>72</v>
      </c>
      <c r="P78" t="str">
        <f>IF('Rating Form'!$K$22=L78,O78,"")</f>
        <v/>
      </c>
      <c r="Q78" t="str">
        <f>IFERROR(SMALL($P$7:P487,ROWS($P$7:P78)),"")</f>
        <v/>
      </c>
      <c r="W78">
        <v>73</v>
      </c>
      <c r="X78" s="232" t="s">
        <v>673</v>
      </c>
      <c r="Y78" s="233">
        <v>1</v>
      </c>
      <c r="Z78" s="233">
        <v>20</v>
      </c>
      <c r="AA78" s="233">
        <v>30</v>
      </c>
      <c r="AB78" s="238"/>
      <c r="AC78" s="238"/>
      <c r="AD78" s="238"/>
      <c r="AE78" s="238"/>
    </row>
    <row r="79" spans="1:31" ht="12.75" customHeight="1" thickBot="1" x14ac:dyDescent="0.3">
      <c r="A79">
        <f t="shared" si="1"/>
        <v>74</v>
      </c>
      <c r="B79" s="105" t="s">
        <v>183</v>
      </c>
      <c r="C79" s="106">
        <v>23.5</v>
      </c>
      <c r="D79">
        <v>5</v>
      </c>
      <c r="F79">
        <v>74</v>
      </c>
      <c r="G79" s="158" t="s">
        <v>260</v>
      </c>
      <c r="H79" s="159">
        <v>0.41</v>
      </c>
      <c r="I79" s="161">
        <v>25</v>
      </c>
      <c r="K79">
        <v>74</v>
      </c>
      <c r="L79" s="176" t="s">
        <v>125</v>
      </c>
      <c r="M79" s="180">
        <v>3</v>
      </c>
      <c r="N79" s="167">
        <v>0.3</v>
      </c>
      <c r="O79">
        <f>ROWS($L$7:L79)</f>
        <v>73</v>
      </c>
      <c r="P79" t="str">
        <f>IF('Rating Form'!$K$22=L79,O79,"")</f>
        <v/>
      </c>
      <c r="Q79" t="str">
        <f>IFERROR(SMALL($P$7:P488,ROWS($P$7:P79)),"")</f>
        <v/>
      </c>
      <c r="W79">
        <v>74</v>
      </c>
      <c r="X79" s="232" t="s">
        <v>674</v>
      </c>
      <c r="Y79" s="233">
        <v>1</v>
      </c>
      <c r="Z79" s="233">
        <v>42</v>
      </c>
      <c r="AA79" s="233">
        <v>0</v>
      </c>
      <c r="AB79" s="238"/>
      <c r="AC79" s="238"/>
      <c r="AD79" s="238"/>
      <c r="AE79" s="238"/>
    </row>
    <row r="80" spans="1:31" ht="12.75" customHeight="1" thickBot="1" x14ac:dyDescent="0.3">
      <c r="A80">
        <f t="shared" si="1"/>
        <v>75</v>
      </c>
      <c r="B80" s="105" t="s">
        <v>184</v>
      </c>
      <c r="C80" s="106">
        <v>25.3</v>
      </c>
      <c r="D80">
        <v>15</v>
      </c>
      <c r="F80">
        <v>75</v>
      </c>
      <c r="G80" s="158" t="s">
        <v>261</v>
      </c>
      <c r="H80" s="159">
        <v>0.41</v>
      </c>
      <c r="I80" s="161">
        <v>25</v>
      </c>
      <c r="K80">
        <v>75</v>
      </c>
      <c r="L80" s="176" t="s">
        <v>125</v>
      </c>
      <c r="M80" s="180">
        <v>4</v>
      </c>
      <c r="N80" s="167">
        <v>0.42</v>
      </c>
      <c r="O80">
        <f>ROWS($L$7:L80)</f>
        <v>74</v>
      </c>
      <c r="P80" t="str">
        <f>IF('Rating Form'!$K$22=L80,O80,"")</f>
        <v/>
      </c>
      <c r="Q80" t="str">
        <f>IFERROR(SMALL($P$7:P489,ROWS($P$7:P80)),"")</f>
        <v/>
      </c>
      <c r="W80">
        <v>75</v>
      </c>
      <c r="X80" s="232" t="s">
        <v>675</v>
      </c>
      <c r="Y80" s="233">
        <v>1</v>
      </c>
      <c r="Z80" s="233">
        <v>28</v>
      </c>
      <c r="AA80" s="233">
        <v>15</v>
      </c>
      <c r="AB80" s="238"/>
      <c r="AC80" s="238"/>
      <c r="AD80" s="238"/>
      <c r="AE80" s="238"/>
    </row>
    <row r="81" spans="1:31" ht="12.75" customHeight="1" thickBot="1" x14ac:dyDescent="0.3">
      <c r="A81">
        <f t="shared" si="1"/>
        <v>76</v>
      </c>
      <c r="B81" s="105" t="s">
        <v>185</v>
      </c>
      <c r="C81" s="106">
        <v>24.4</v>
      </c>
      <c r="D81">
        <v>5</v>
      </c>
      <c r="F81">
        <v>76</v>
      </c>
      <c r="G81" s="158" t="s">
        <v>308</v>
      </c>
      <c r="H81" s="159">
        <v>0.34</v>
      </c>
      <c r="I81" s="161">
        <v>15</v>
      </c>
      <c r="K81">
        <v>76</v>
      </c>
      <c r="L81" s="176" t="s">
        <v>125</v>
      </c>
      <c r="M81" s="180">
        <v>5</v>
      </c>
      <c r="N81" s="167">
        <v>0.28999999999999998</v>
      </c>
      <c r="O81">
        <f>ROWS($L$7:L81)</f>
        <v>75</v>
      </c>
      <c r="P81" t="str">
        <f>IF('Rating Form'!$K$22=L81,O81,"")</f>
        <v/>
      </c>
      <c r="Q81" t="str">
        <f>IFERROR(SMALL($P$7:P490,ROWS($P$7:P81)),"")</f>
        <v/>
      </c>
      <c r="W81">
        <v>76</v>
      </c>
      <c r="X81" s="232" t="s">
        <v>676</v>
      </c>
      <c r="Y81" s="233">
        <v>2</v>
      </c>
      <c r="Z81" s="233">
        <v>21</v>
      </c>
      <c r="AA81" s="233">
        <v>30</v>
      </c>
      <c r="AB81" s="238"/>
      <c r="AC81" s="238"/>
      <c r="AD81" s="238"/>
      <c r="AE81" s="238"/>
    </row>
    <row r="82" spans="1:31" ht="12.75" customHeight="1" thickBot="1" x14ac:dyDescent="0.3">
      <c r="A82">
        <f t="shared" si="1"/>
        <v>77</v>
      </c>
      <c r="B82" s="105" t="s">
        <v>186</v>
      </c>
      <c r="C82" s="106">
        <v>37.299999999999997</v>
      </c>
      <c r="D82">
        <v>25</v>
      </c>
      <c r="F82">
        <v>77</v>
      </c>
      <c r="G82" s="158" t="s">
        <v>243</v>
      </c>
      <c r="H82" s="159">
        <v>0.45</v>
      </c>
      <c r="I82" s="161">
        <v>25</v>
      </c>
      <c r="K82">
        <v>77</v>
      </c>
      <c r="L82" s="176" t="s">
        <v>126</v>
      </c>
      <c r="M82" s="180">
        <v>1</v>
      </c>
      <c r="N82" s="167">
        <v>0.15</v>
      </c>
      <c r="O82">
        <f>ROWS($L$7:L82)</f>
        <v>76</v>
      </c>
      <c r="P82" t="str">
        <f>IF('Rating Form'!$K$22=L82,O82,"")</f>
        <v/>
      </c>
      <c r="Q82" t="str">
        <f>IFERROR(SMALL($P$7:P491,ROWS($P$7:P82)),"")</f>
        <v/>
      </c>
      <c r="W82">
        <v>77</v>
      </c>
      <c r="X82" s="232" t="s">
        <v>677</v>
      </c>
      <c r="Y82" s="233">
        <v>2</v>
      </c>
      <c r="Z82" s="233">
        <v>16</v>
      </c>
      <c r="AA82" s="233">
        <v>45</v>
      </c>
      <c r="AB82" s="238"/>
      <c r="AC82" s="238"/>
      <c r="AD82" s="238"/>
      <c r="AE82" s="238"/>
    </row>
    <row r="83" spans="1:31" ht="12.75" customHeight="1" thickBot="1" x14ac:dyDescent="0.3">
      <c r="A83">
        <f t="shared" si="1"/>
        <v>78</v>
      </c>
      <c r="B83" s="105" t="s">
        <v>187</v>
      </c>
      <c r="C83" s="106">
        <v>28.4</v>
      </c>
      <c r="D83">
        <v>15</v>
      </c>
      <c r="F83">
        <v>78</v>
      </c>
      <c r="G83" s="158" t="s">
        <v>361</v>
      </c>
      <c r="H83" s="159">
        <v>0.28999999999999998</v>
      </c>
      <c r="I83" s="161">
        <v>15</v>
      </c>
      <c r="K83">
        <v>78</v>
      </c>
      <c r="L83" s="176" t="s">
        <v>126</v>
      </c>
      <c r="M83" s="180">
        <v>2</v>
      </c>
      <c r="N83" s="167">
        <v>0.23</v>
      </c>
      <c r="O83">
        <f>ROWS($L$7:L83)</f>
        <v>77</v>
      </c>
      <c r="P83" t="str">
        <f>IF('Rating Form'!$K$22=L83,O83,"")</f>
        <v/>
      </c>
      <c r="Q83" t="str">
        <f>IFERROR(SMALL($P$7:P492,ROWS($P$7:P83)),"")</f>
        <v/>
      </c>
      <c r="W83">
        <v>78</v>
      </c>
      <c r="X83" s="232" t="s">
        <v>678</v>
      </c>
      <c r="Y83" s="233">
        <v>2</v>
      </c>
      <c r="Z83" s="233">
        <v>10</v>
      </c>
      <c r="AA83" s="233">
        <v>60</v>
      </c>
      <c r="AB83" s="238"/>
      <c r="AC83" s="238"/>
      <c r="AD83" s="238"/>
      <c r="AE83" s="238"/>
    </row>
    <row r="84" spans="1:31" ht="12.75" customHeight="1" thickBot="1" x14ac:dyDescent="0.3">
      <c r="A84">
        <f t="shared" si="1"/>
        <v>79</v>
      </c>
      <c r="B84" s="105" t="s">
        <v>188</v>
      </c>
      <c r="C84" s="106">
        <v>24.9</v>
      </c>
      <c r="D84">
        <v>5</v>
      </c>
      <c r="F84">
        <v>79</v>
      </c>
      <c r="G84" s="158" t="s">
        <v>249</v>
      </c>
      <c r="H84" s="159">
        <v>0.44</v>
      </c>
      <c r="I84" s="161">
        <v>25</v>
      </c>
      <c r="K84">
        <v>79</v>
      </c>
      <c r="L84" s="176" t="s">
        <v>126</v>
      </c>
      <c r="M84" s="180">
        <v>3</v>
      </c>
      <c r="N84" s="167">
        <v>0.28000000000000003</v>
      </c>
      <c r="O84">
        <f>ROWS($L$7:L84)</f>
        <v>78</v>
      </c>
      <c r="P84" t="str">
        <f>IF('Rating Form'!$K$22=L84,O84,"")</f>
        <v/>
      </c>
      <c r="Q84" t="str">
        <f>IFERROR(SMALL($P$7:P493,ROWS($P$7:P84)),"")</f>
        <v/>
      </c>
      <c r="W84">
        <v>79</v>
      </c>
      <c r="X84" s="232" t="s">
        <v>679</v>
      </c>
      <c r="Y84" s="233">
        <v>1</v>
      </c>
      <c r="Z84" s="233">
        <v>27</v>
      </c>
      <c r="AA84" s="233">
        <v>15</v>
      </c>
      <c r="AB84" s="238"/>
      <c r="AC84" s="238"/>
      <c r="AD84" s="238"/>
      <c r="AE84" s="238"/>
    </row>
    <row r="85" spans="1:31" ht="12.75" customHeight="1" thickBot="1" x14ac:dyDescent="0.3">
      <c r="A85">
        <f t="shared" si="1"/>
        <v>80</v>
      </c>
      <c r="B85" s="105" t="s">
        <v>189</v>
      </c>
      <c r="C85" s="106">
        <v>27.8</v>
      </c>
      <c r="D85">
        <v>15</v>
      </c>
      <c r="F85">
        <v>80</v>
      </c>
      <c r="G85" s="158" t="s">
        <v>262</v>
      </c>
      <c r="H85" s="159">
        <v>0.41</v>
      </c>
      <c r="I85" s="161">
        <v>25</v>
      </c>
      <c r="K85">
        <v>80</v>
      </c>
      <c r="L85" s="176" t="s">
        <v>126</v>
      </c>
      <c r="M85" s="180">
        <v>4</v>
      </c>
      <c r="N85" s="167">
        <v>0.32</v>
      </c>
      <c r="O85">
        <f>ROWS($L$7:L85)</f>
        <v>79</v>
      </c>
      <c r="P85" t="str">
        <f>IF('Rating Form'!$K$22=L85,O85,"")</f>
        <v/>
      </c>
      <c r="Q85" t="str">
        <f>IFERROR(SMALL($P$7:P494,ROWS($P$7:P85)),"")</f>
        <v/>
      </c>
      <c r="W85">
        <v>80</v>
      </c>
      <c r="X85" s="232" t="s">
        <v>680</v>
      </c>
      <c r="Y85" s="233">
        <v>1</v>
      </c>
      <c r="Z85" s="233">
        <v>19</v>
      </c>
      <c r="AA85" s="233">
        <v>30</v>
      </c>
      <c r="AB85" s="238"/>
      <c r="AC85" s="238"/>
      <c r="AD85" s="238"/>
      <c r="AE85" s="238"/>
    </row>
    <row r="86" spans="1:31" ht="12.75" customHeight="1" thickBot="1" x14ac:dyDescent="0.3">
      <c r="A86">
        <f t="shared" si="1"/>
        <v>81</v>
      </c>
      <c r="B86" s="105" t="s">
        <v>190</v>
      </c>
      <c r="C86" s="106">
        <v>29.8</v>
      </c>
      <c r="D86">
        <v>15</v>
      </c>
      <c r="F86">
        <v>81</v>
      </c>
      <c r="G86" s="158" t="s">
        <v>390</v>
      </c>
      <c r="H86" s="159">
        <v>0.26</v>
      </c>
      <c r="I86" s="161">
        <v>15</v>
      </c>
      <c r="K86">
        <v>81</v>
      </c>
      <c r="L86" s="176" t="s">
        <v>126</v>
      </c>
      <c r="M86" s="180">
        <v>5</v>
      </c>
      <c r="N86" s="167">
        <v>0.33</v>
      </c>
      <c r="O86">
        <f>ROWS($L$7:L86)</f>
        <v>80</v>
      </c>
      <c r="P86" t="str">
        <f>IF('Rating Form'!$K$22=L86,O86,"")</f>
        <v/>
      </c>
      <c r="Q86" t="str">
        <f>IFERROR(SMALL($P$7:P495,ROWS($P$7:P86)),"")</f>
        <v/>
      </c>
      <c r="W86">
        <v>81</v>
      </c>
      <c r="X86" s="232" t="s">
        <v>681</v>
      </c>
      <c r="Y86" s="233">
        <v>2</v>
      </c>
      <c r="Z86" s="233">
        <v>37</v>
      </c>
      <c r="AA86" s="233">
        <v>0</v>
      </c>
      <c r="AB86" s="238"/>
      <c r="AC86" s="238"/>
      <c r="AD86" s="238"/>
      <c r="AE86" s="238"/>
    </row>
    <row r="87" spans="1:31" ht="12.75" customHeight="1" thickBot="1" x14ac:dyDescent="0.3">
      <c r="A87">
        <f t="shared" si="1"/>
        <v>82</v>
      </c>
      <c r="B87" s="105" t="s">
        <v>191</v>
      </c>
      <c r="C87" s="106">
        <v>22.2</v>
      </c>
      <c r="D87">
        <v>5</v>
      </c>
      <c r="F87">
        <v>82</v>
      </c>
      <c r="G87" s="158" t="s">
        <v>320</v>
      </c>
      <c r="H87" s="159">
        <v>0.32</v>
      </c>
      <c r="I87" s="161">
        <v>15</v>
      </c>
      <c r="K87">
        <v>82</v>
      </c>
      <c r="L87" s="176" t="s">
        <v>578</v>
      </c>
      <c r="M87" s="180">
        <v>1</v>
      </c>
      <c r="N87" s="167">
        <v>0.08</v>
      </c>
      <c r="O87">
        <f>ROWS($L$7:L87)</f>
        <v>81</v>
      </c>
      <c r="P87" t="str">
        <f>IF('Rating Form'!$K$22=L87,O87,"")</f>
        <v/>
      </c>
      <c r="Q87" t="str">
        <f>IFERROR(SMALL($P$7:P496,ROWS($P$7:P87)),"")</f>
        <v/>
      </c>
      <c r="W87">
        <v>82</v>
      </c>
      <c r="X87" s="232" t="s">
        <v>682</v>
      </c>
      <c r="Y87" s="233">
        <v>1</v>
      </c>
      <c r="Z87" s="233">
        <v>21</v>
      </c>
      <c r="AA87" s="233">
        <v>30</v>
      </c>
      <c r="AB87" s="238"/>
      <c r="AC87" s="238"/>
      <c r="AD87" s="238"/>
      <c r="AE87" s="238"/>
    </row>
    <row r="88" spans="1:31" ht="12.75" customHeight="1" x14ac:dyDescent="0.25">
      <c r="A88">
        <f t="shared" si="1"/>
        <v>83</v>
      </c>
      <c r="B88" s="109" t="s">
        <v>192</v>
      </c>
      <c r="C88" s="110">
        <v>35.5</v>
      </c>
      <c r="D88">
        <v>25</v>
      </c>
      <c r="F88">
        <v>83</v>
      </c>
      <c r="G88" s="158" t="s">
        <v>415</v>
      </c>
      <c r="H88" s="159">
        <v>0.24</v>
      </c>
      <c r="I88" s="161">
        <v>5</v>
      </c>
      <c r="K88">
        <v>83</v>
      </c>
      <c r="L88" s="176" t="s">
        <v>578</v>
      </c>
      <c r="M88" s="180">
        <v>2</v>
      </c>
      <c r="N88" s="167">
        <v>0.11</v>
      </c>
      <c r="O88">
        <f>ROWS($L$7:L88)</f>
        <v>82</v>
      </c>
      <c r="P88" t="str">
        <f>IF('Rating Form'!$K$22=L88,O88,"")</f>
        <v/>
      </c>
      <c r="Q88" t="str">
        <f>IFERROR(SMALL($P$7:P497,ROWS($P$7:P88)),"")</f>
        <v/>
      </c>
      <c r="W88">
        <v>83</v>
      </c>
      <c r="X88" s="232" t="s">
        <v>683</v>
      </c>
      <c r="Y88" s="233">
        <v>1</v>
      </c>
      <c r="Z88" s="233">
        <v>29</v>
      </c>
      <c r="AA88" s="233">
        <v>15</v>
      </c>
      <c r="AB88" s="238"/>
      <c r="AC88" s="238"/>
      <c r="AD88" s="238"/>
      <c r="AE88" s="238"/>
    </row>
    <row r="89" spans="1:31" ht="12.75" customHeight="1" x14ac:dyDescent="0.25">
      <c r="F89">
        <v>84</v>
      </c>
      <c r="G89" s="158" t="s">
        <v>350</v>
      </c>
      <c r="H89" s="159">
        <v>0.3</v>
      </c>
      <c r="I89" s="161">
        <v>15</v>
      </c>
      <c r="K89">
        <v>84</v>
      </c>
      <c r="L89" s="176" t="s">
        <v>578</v>
      </c>
      <c r="M89" s="180">
        <v>3</v>
      </c>
      <c r="N89" s="167">
        <v>0.14000000000000001</v>
      </c>
      <c r="O89">
        <f>ROWS($L$7:L89)</f>
        <v>83</v>
      </c>
      <c r="P89" t="str">
        <f>IF('Rating Form'!$K$22=L89,O89,"")</f>
        <v/>
      </c>
      <c r="Q89" t="str">
        <f>IFERROR(SMALL($P$7:P498,ROWS($P$7:P89)),"")</f>
        <v/>
      </c>
      <c r="W89">
        <v>84</v>
      </c>
      <c r="X89" s="232" t="s">
        <v>684</v>
      </c>
      <c r="Y89" s="233">
        <v>1</v>
      </c>
      <c r="Z89" s="233">
        <v>28</v>
      </c>
      <c r="AA89" s="233">
        <v>15</v>
      </c>
      <c r="AB89" s="238"/>
      <c r="AC89" s="238"/>
      <c r="AD89" s="238"/>
      <c r="AE89" s="238"/>
    </row>
    <row r="90" spans="1:31" ht="12.75" customHeight="1" x14ac:dyDescent="0.25">
      <c r="F90">
        <v>85</v>
      </c>
      <c r="G90" s="158" t="s">
        <v>263</v>
      </c>
      <c r="H90" s="159">
        <v>0.41</v>
      </c>
      <c r="I90" s="161">
        <v>25</v>
      </c>
      <c r="K90">
        <v>85</v>
      </c>
      <c r="L90" s="176" t="s">
        <v>578</v>
      </c>
      <c r="M90" s="180">
        <v>4</v>
      </c>
      <c r="N90" s="167">
        <v>0.14000000000000001</v>
      </c>
      <c r="O90">
        <f>ROWS($L$7:L90)</f>
        <v>84</v>
      </c>
      <c r="P90" t="str">
        <f>IF('Rating Form'!$K$22=L90,O90,"")</f>
        <v/>
      </c>
      <c r="Q90" t="str">
        <f>IFERROR(SMALL($P$7:P499,ROWS($P$7:P90)),"")</f>
        <v/>
      </c>
      <c r="W90">
        <v>85</v>
      </c>
      <c r="X90" s="232" t="s">
        <v>685</v>
      </c>
      <c r="Y90" s="233">
        <v>1</v>
      </c>
      <c r="Z90" s="233">
        <v>12</v>
      </c>
      <c r="AA90" s="233">
        <v>45</v>
      </c>
      <c r="AB90" s="238"/>
      <c r="AC90" s="238"/>
      <c r="AD90" s="238"/>
      <c r="AE90" s="238"/>
    </row>
    <row r="91" spans="1:31" ht="12.75" customHeight="1" x14ac:dyDescent="0.25">
      <c r="F91">
        <v>86</v>
      </c>
      <c r="G91" s="158" t="s">
        <v>537</v>
      </c>
      <c r="H91" s="159">
        <v>7.0000000000000007E-2</v>
      </c>
      <c r="I91" s="161">
        <v>5</v>
      </c>
      <c r="K91">
        <v>86</v>
      </c>
      <c r="L91" s="176" t="s">
        <v>578</v>
      </c>
      <c r="M91" s="180">
        <v>5</v>
      </c>
      <c r="N91" s="167">
        <v>7.0000000000000007E-2</v>
      </c>
      <c r="O91">
        <f>ROWS($L$7:L91)</f>
        <v>85</v>
      </c>
      <c r="P91" t="str">
        <f>IF('Rating Form'!$K$22=L91,O91,"")</f>
        <v/>
      </c>
      <c r="Q91" t="str">
        <f>IFERROR(SMALL($P$7:P500,ROWS($P$7:P91)),"")</f>
        <v/>
      </c>
      <c r="W91">
        <v>86</v>
      </c>
      <c r="X91" s="232" t="s">
        <v>686</v>
      </c>
      <c r="Y91" s="233">
        <v>2</v>
      </c>
      <c r="Z91" s="233">
        <v>28</v>
      </c>
      <c r="AA91" s="233">
        <v>15</v>
      </c>
      <c r="AB91" s="238"/>
      <c r="AC91" s="238"/>
      <c r="AD91" s="238"/>
      <c r="AE91" s="238"/>
    </row>
    <row r="92" spans="1:31" ht="12.75" customHeight="1" x14ac:dyDescent="0.25">
      <c r="F92">
        <v>87</v>
      </c>
      <c r="G92" s="158" t="s">
        <v>507</v>
      </c>
      <c r="H92" s="159">
        <v>0.12</v>
      </c>
      <c r="I92" s="161">
        <v>5</v>
      </c>
      <c r="K92">
        <v>87</v>
      </c>
      <c r="L92" s="176" t="s">
        <v>128</v>
      </c>
      <c r="M92" s="180">
        <v>1</v>
      </c>
      <c r="N92" s="167">
        <v>0.27</v>
      </c>
      <c r="O92">
        <f>ROWS($L$7:L92)</f>
        <v>86</v>
      </c>
      <c r="P92" t="str">
        <f>IF('Rating Form'!$K$22=L92,O92,"")</f>
        <v/>
      </c>
      <c r="Q92" t="str">
        <f>IFERROR(SMALL($P$7:P501,ROWS($P$7:P92)),"")</f>
        <v/>
      </c>
      <c r="W92">
        <v>87</v>
      </c>
      <c r="X92" s="232" t="s">
        <v>687</v>
      </c>
      <c r="Y92" s="233">
        <v>1</v>
      </c>
      <c r="Z92" s="233">
        <v>22</v>
      </c>
      <c r="AA92" s="233">
        <v>30</v>
      </c>
      <c r="AB92" s="238"/>
      <c r="AC92" s="238"/>
      <c r="AD92" s="238"/>
      <c r="AE92" s="238"/>
    </row>
    <row r="93" spans="1:31" ht="12.75" customHeight="1" x14ac:dyDescent="0.25">
      <c r="F93">
        <v>88</v>
      </c>
      <c r="G93" s="158" t="s">
        <v>321</v>
      </c>
      <c r="H93" s="159">
        <v>0.32</v>
      </c>
      <c r="I93" s="161">
        <v>15</v>
      </c>
      <c r="K93">
        <v>88</v>
      </c>
      <c r="L93" s="176" t="s">
        <v>128</v>
      </c>
      <c r="M93" s="180">
        <v>2</v>
      </c>
      <c r="N93" s="167">
        <v>0.32</v>
      </c>
      <c r="O93">
        <f>ROWS($L$7:L93)</f>
        <v>87</v>
      </c>
      <c r="P93" t="str">
        <f>IF('Rating Form'!$K$22=L93,O93,"")</f>
        <v/>
      </c>
      <c r="Q93" t="str">
        <f>IFERROR(SMALL($P$7:P502,ROWS($P$7:P93)),"")</f>
        <v/>
      </c>
      <c r="W93">
        <v>88</v>
      </c>
      <c r="X93" s="232" t="s">
        <v>688</v>
      </c>
      <c r="Y93" s="233">
        <v>3</v>
      </c>
      <c r="Z93" s="233">
        <v>17</v>
      </c>
      <c r="AA93" s="233">
        <v>45</v>
      </c>
      <c r="AB93" s="238"/>
      <c r="AC93" s="238"/>
      <c r="AD93" s="238"/>
      <c r="AE93" s="238"/>
    </row>
    <row r="94" spans="1:31" ht="12.75" customHeight="1" x14ac:dyDescent="0.25">
      <c r="F94">
        <v>89</v>
      </c>
      <c r="G94" s="158" t="s">
        <v>429</v>
      </c>
      <c r="H94" s="159">
        <v>0.22</v>
      </c>
      <c r="I94" s="161">
        <v>5</v>
      </c>
      <c r="K94">
        <v>89</v>
      </c>
      <c r="L94" s="176" t="s">
        <v>128</v>
      </c>
      <c r="M94" s="180">
        <v>3</v>
      </c>
      <c r="N94" s="167">
        <v>0.1</v>
      </c>
      <c r="O94">
        <f>ROWS($L$7:L94)</f>
        <v>88</v>
      </c>
      <c r="P94" t="str">
        <f>IF('Rating Form'!$K$22=L94,O94,"")</f>
        <v/>
      </c>
      <c r="Q94" t="str">
        <f>IFERROR(SMALL($P$7:P503,ROWS($P$7:P94)),"")</f>
        <v/>
      </c>
      <c r="W94">
        <v>89</v>
      </c>
      <c r="X94" s="232" t="s">
        <v>689</v>
      </c>
      <c r="Y94" s="233">
        <v>1</v>
      </c>
      <c r="Z94" s="233">
        <v>23</v>
      </c>
      <c r="AA94" s="233">
        <v>30</v>
      </c>
      <c r="AB94" s="238"/>
      <c r="AC94" s="238"/>
      <c r="AD94" s="238"/>
      <c r="AE94" s="238"/>
    </row>
    <row r="95" spans="1:31" ht="12.75" customHeight="1" x14ac:dyDescent="0.25">
      <c r="F95">
        <v>90</v>
      </c>
      <c r="G95" s="158" t="s">
        <v>274</v>
      </c>
      <c r="H95" s="159">
        <v>0.39</v>
      </c>
      <c r="I95" s="161">
        <v>25</v>
      </c>
      <c r="K95">
        <v>90</v>
      </c>
      <c r="L95" s="176" t="s">
        <v>128</v>
      </c>
      <c r="M95" s="180">
        <v>4</v>
      </c>
      <c r="N95" s="167">
        <v>0.41</v>
      </c>
      <c r="O95">
        <f>ROWS($L$7:L95)</f>
        <v>89</v>
      </c>
      <c r="P95" t="str">
        <f>IF('Rating Form'!$K$22=L95,O95,"")</f>
        <v/>
      </c>
      <c r="Q95" t="str">
        <f>IFERROR(SMALL($P$7:P504,ROWS($P$7:P95)),"")</f>
        <v/>
      </c>
      <c r="W95">
        <v>90</v>
      </c>
      <c r="X95" s="232" t="s">
        <v>690</v>
      </c>
      <c r="Y95" s="233">
        <v>2</v>
      </c>
      <c r="Z95" s="233">
        <v>30</v>
      </c>
      <c r="AA95" s="233">
        <v>15</v>
      </c>
      <c r="AB95" s="238"/>
      <c r="AC95" s="238"/>
      <c r="AD95" s="238"/>
      <c r="AE95" s="238"/>
    </row>
    <row r="96" spans="1:31" ht="12.75" customHeight="1" x14ac:dyDescent="0.25">
      <c r="F96">
        <v>91</v>
      </c>
      <c r="G96" s="158" t="s">
        <v>270</v>
      </c>
      <c r="H96" s="159">
        <v>0.4</v>
      </c>
      <c r="I96" s="161">
        <v>25</v>
      </c>
      <c r="K96">
        <v>91</v>
      </c>
      <c r="L96" s="176" t="s">
        <v>128</v>
      </c>
      <c r="M96" s="180">
        <v>5</v>
      </c>
      <c r="N96" s="167">
        <v>0.33</v>
      </c>
      <c r="O96">
        <f>ROWS($L$7:L96)</f>
        <v>90</v>
      </c>
      <c r="P96" t="str">
        <f>IF('Rating Form'!$K$22=L96,O96,"")</f>
        <v/>
      </c>
      <c r="Q96" t="str">
        <f>IFERROR(SMALL($P$7:P505,ROWS($P$7:P96)),"")</f>
        <v/>
      </c>
      <c r="W96">
        <v>91</v>
      </c>
      <c r="X96" s="232" t="s">
        <v>691</v>
      </c>
      <c r="Y96" s="233">
        <v>1</v>
      </c>
      <c r="Z96" s="233">
        <v>13</v>
      </c>
      <c r="AA96" s="233">
        <v>45</v>
      </c>
      <c r="AB96" s="238"/>
      <c r="AC96" s="238"/>
      <c r="AD96" s="238"/>
      <c r="AE96" s="238"/>
    </row>
    <row r="97" spans="6:31" ht="12.75" customHeight="1" x14ac:dyDescent="0.25">
      <c r="F97">
        <v>92</v>
      </c>
      <c r="G97" s="158" t="s">
        <v>545</v>
      </c>
      <c r="H97" s="159">
        <v>0.06</v>
      </c>
      <c r="I97" s="161">
        <v>5</v>
      </c>
      <c r="K97">
        <v>92</v>
      </c>
      <c r="L97" s="176" t="s">
        <v>129</v>
      </c>
      <c r="M97" s="180">
        <v>1</v>
      </c>
      <c r="N97" s="167">
        <v>0.24</v>
      </c>
      <c r="O97">
        <f>ROWS($L$7:L97)</f>
        <v>91</v>
      </c>
      <c r="P97" t="str">
        <f>IF('Rating Form'!$K$22=L97,O97,"")</f>
        <v/>
      </c>
      <c r="Q97" t="str">
        <f>IFERROR(SMALL($P$7:P506,ROWS($P$7:P97)),"")</f>
        <v/>
      </c>
      <c r="W97">
        <v>92</v>
      </c>
      <c r="X97" s="232" t="s">
        <v>692</v>
      </c>
      <c r="Y97" s="233">
        <v>1</v>
      </c>
      <c r="Z97" s="233">
        <v>15</v>
      </c>
      <c r="AA97" s="233">
        <v>45</v>
      </c>
      <c r="AB97" s="238"/>
      <c r="AC97" s="238"/>
      <c r="AD97" s="238"/>
      <c r="AE97" s="238"/>
    </row>
    <row r="98" spans="6:31" ht="12.75" customHeight="1" x14ac:dyDescent="0.25">
      <c r="F98">
        <v>93</v>
      </c>
      <c r="G98" s="158" t="s">
        <v>232</v>
      </c>
      <c r="H98" s="159">
        <v>0.49</v>
      </c>
      <c r="I98" s="161">
        <v>25</v>
      </c>
      <c r="K98">
        <v>93</v>
      </c>
      <c r="L98" s="176" t="s">
        <v>129</v>
      </c>
      <c r="M98" s="180">
        <v>2</v>
      </c>
      <c r="N98" s="167">
        <v>0.1</v>
      </c>
      <c r="O98">
        <f>ROWS($L$7:L98)</f>
        <v>92</v>
      </c>
      <c r="P98" t="str">
        <f>IF('Rating Form'!$K$22=L98,O98,"")</f>
        <v/>
      </c>
      <c r="Q98" t="str">
        <f>IFERROR(SMALL($P$7:P507,ROWS($P$7:P98)),"")</f>
        <v/>
      </c>
      <c r="W98">
        <v>93</v>
      </c>
      <c r="X98" s="232" t="s">
        <v>693</v>
      </c>
      <c r="Y98" s="233">
        <v>1</v>
      </c>
      <c r="Z98" s="233">
        <v>19</v>
      </c>
      <c r="AA98" s="233">
        <v>30</v>
      </c>
      <c r="AB98" s="238"/>
      <c r="AC98" s="238"/>
      <c r="AD98" s="238"/>
      <c r="AE98" s="238"/>
    </row>
    <row r="99" spans="6:31" ht="12.75" customHeight="1" x14ac:dyDescent="0.25">
      <c r="F99">
        <v>94</v>
      </c>
      <c r="G99" s="158" t="s">
        <v>244</v>
      </c>
      <c r="H99" s="159">
        <v>0.45</v>
      </c>
      <c r="I99" s="161">
        <v>25</v>
      </c>
      <c r="K99">
        <v>94</v>
      </c>
      <c r="L99" s="176" t="s">
        <v>129</v>
      </c>
      <c r="M99" s="180">
        <v>3</v>
      </c>
      <c r="N99" s="167">
        <v>0.31</v>
      </c>
      <c r="O99">
        <f>ROWS($L$7:L99)</f>
        <v>93</v>
      </c>
      <c r="P99" t="str">
        <f>IF('Rating Form'!$K$22=L99,O99,"")</f>
        <v/>
      </c>
      <c r="Q99" t="str">
        <f>IFERROR(SMALL($P$7:P508,ROWS($P$7:P99)),"")</f>
        <v/>
      </c>
      <c r="W99">
        <v>94</v>
      </c>
      <c r="X99" s="232" t="s">
        <v>694</v>
      </c>
      <c r="Y99" s="233">
        <v>1</v>
      </c>
      <c r="Z99" s="233">
        <v>19</v>
      </c>
      <c r="AA99" s="233">
        <v>30</v>
      </c>
      <c r="AB99" s="238"/>
      <c r="AC99" s="238"/>
      <c r="AD99" s="238"/>
      <c r="AE99" s="238"/>
    </row>
    <row r="100" spans="6:31" ht="12.75" customHeight="1" x14ac:dyDescent="0.25">
      <c r="F100">
        <v>95</v>
      </c>
      <c r="G100" s="158" t="s">
        <v>474</v>
      </c>
      <c r="H100" s="159">
        <v>0.16</v>
      </c>
      <c r="I100" s="161">
        <v>5</v>
      </c>
      <c r="K100">
        <v>95</v>
      </c>
      <c r="L100" s="176" t="s">
        <v>129</v>
      </c>
      <c r="M100" s="180">
        <v>4</v>
      </c>
      <c r="N100" s="167">
        <v>0.14000000000000001</v>
      </c>
      <c r="O100">
        <f>ROWS($L$7:L100)</f>
        <v>94</v>
      </c>
      <c r="P100" t="str">
        <f>IF('Rating Form'!$K$22=L100,O100,"")</f>
        <v/>
      </c>
      <c r="Q100" t="str">
        <f>IFERROR(SMALL($P$7:P509,ROWS($P$7:P100)),"")</f>
        <v/>
      </c>
      <c r="W100">
        <v>95</v>
      </c>
      <c r="X100" s="232" t="s">
        <v>695</v>
      </c>
      <c r="Y100" s="233">
        <v>1</v>
      </c>
      <c r="Z100" s="233">
        <v>30</v>
      </c>
      <c r="AA100" s="233">
        <v>15</v>
      </c>
      <c r="AB100" s="238"/>
      <c r="AC100" s="238"/>
      <c r="AD100" s="238"/>
      <c r="AE100" s="238"/>
    </row>
    <row r="101" spans="6:31" ht="12.75" customHeight="1" x14ac:dyDescent="0.25">
      <c r="F101">
        <v>96</v>
      </c>
      <c r="G101" s="158" t="s">
        <v>343</v>
      </c>
      <c r="H101" s="159">
        <v>0.31</v>
      </c>
      <c r="I101" s="161">
        <v>15</v>
      </c>
      <c r="K101">
        <v>96</v>
      </c>
      <c r="L101" s="176" t="s">
        <v>129</v>
      </c>
      <c r="M101" s="180">
        <v>5</v>
      </c>
      <c r="N101" s="167">
        <v>0.14000000000000001</v>
      </c>
      <c r="O101">
        <f>ROWS($L$7:L101)</f>
        <v>95</v>
      </c>
      <c r="P101" t="str">
        <f>IF('Rating Form'!$K$22=L101,O101,"")</f>
        <v/>
      </c>
      <c r="Q101" t="str">
        <f>IFERROR(SMALL($P$7:P510,ROWS($P$7:P101)),"")</f>
        <v/>
      </c>
      <c r="W101">
        <v>96</v>
      </c>
      <c r="X101" s="232" t="s">
        <v>696</v>
      </c>
      <c r="Y101" s="233">
        <v>1</v>
      </c>
      <c r="Z101" s="233">
        <v>19</v>
      </c>
      <c r="AA101" s="233">
        <v>30</v>
      </c>
      <c r="AB101" s="238"/>
      <c r="AC101" s="238"/>
      <c r="AD101" s="238"/>
      <c r="AE101" s="238"/>
    </row>
    <row r="102" spans="6:31" ht="12.75" customHeight="1" x14ac:dyDescent="0.25">
      <c r="F102">
        <v>97</v>
      </c>
      <c r="G102" s="158" t="s">
        <v>391</v>
      </c>
      <c r="H102" s="159">
        <v>0.26</v>
      </c>
      <c r="I102" s="161">
        <v>15</v>
      </c>
      <c r="K102">
        <v>97</v>
      </c>
      <c r="L102" s="176" t="s">
        <v>130</v>
      </c>
      <c r="M102" s="180">
        <v>1</v>
      </c>
      <c r="N102" s="167">
        <v>0.1</v>
      </c>
      <c r="O102">
        <f>ROWS($L$7:L102)</f>
        <v>96</v>
      </c>
      <c r="P102" t="str">
        <f>IF('Rating Form'!$K$22=L102,O102,"")</f>
        <v/>
      </c>
      <c r="Q102" t="str">
        <f>IFERROR(SMALL($P$7:P511,ROWS($P$7:P102)),"")</f>
        <v/>
      </c>
      <c r="W102">
        <v>97</v>
      </c>
      <c r="X102" s="232" t="s">
        <v>697</v>
      </c>
      <c r="Y102" s="233">
        <v>2</v>
      </c>
      <c r="Z102" s="233">
        <v>26</v>
      </c>
      <c r="AA102" s="233">
        <v>15</v>
      </c>
      <c r="AB102" s="238"/>
      <c r="AC102" s="238"/>
      <c r="AD102" s="238"/>
      <c r="AE102" s="238"/>
    </row>
    <row r="103" spans="6:31" ht="12.75" customHeight="1" x14ac:dyDescent="0.25">
      <c r="F103">
        <v>98</v>
      </c>
      <c r="G103" s="158" t="s">
        <v>226</v>
      </c>
      <c r="H103" s="159">
        <v>0.51</v>
      </c>
      <c r="I103" s="161">
        <v>25</v>
      </c>
      <c r="K103">
        <v>98</v>
      </c>
      <c r="L103" s="176" t="s">
        <v>130</v>
      </c>
      <c r="M103" s="180">
        <v>2</v>
      </c>
      <c r="N103" s="167">
        <v>7.0000000000000007E-2</v>
      </c>
      <c r="O103">
        <f>ROWS($L$7:L103)</f>
        <v>97</v>
      </c>
      <c r="P103" t="str">
        <f>IF('Rating Form'!$K$22=L103,O103,"")</f>
        <v/>
      </c>
      <c r="Q103" t="str">
        <f>IFERROR(SMALL($P$7:P512,ROWS($P$7:P103)),"")</f>
        <v/>
      </c>
      <c r="W103">
        <v>98</v>
      </c>
      <c r="X103" s="232" t="s">
        <v>698</v>
      </c>
      <c r="Y103" s="233">
        <v>1</v>
      </c>
      <c r="Z103" s="233">
        <v>37</v>
      </c>
      <c r="AA103" s="233">
        <v>0</v>
      </c>
      <c r="AB103" s="238"/>
      <c r="AC103" s="238"/>
      <c r="AD103" s="238"/>
      <c r="AE103" s="238"/>
    </row>
    <row r="104" spans="6:31" ht="12.75" customHeight="1" x14ac:dyDescent="0.25">
      <c r="F104">
        <v>99</v>
      </c>
      <c r="G104" s="158" t="s">
        <v>295</v>
      </c>
      <c r="H104" s="159">
        <v>0.36</v>
      </c>
      <c r="I104" s="161">
        <v>25</v>
      </c>
      <c r="K104">
        <v>99</v>
      </c>
      <c r="L104" s="176" t="s">
        <v>130</v>
      </c>
      <c r="M104" s="180">
        <v>3</v>
      </c>
      <c r="N104" s="167">
        <v>0.23</v>
      </c>
      <c r="O104">
        <f>ROWS($L$7:L104)</f>
        <v>98</v>
      </c>
      <c r="P104" t="str">
        <f>IF('Rating Form'!$K$22=L104,O104,"")</f>
        <v/>
      </c>
      <c r="Q104" t="str">
        <f>IFERROR(SMALL($P$7:P513,ROWS($P$7:P104)),"")</f>
        <v/>
      </c>
      <c r="W104">
        <v>99</v>
      </c>
      <c r="X104" s="232" t="s">
        <v>699</v>
      </c>
      <c r="Y104" s="233">
        <v>1</v>
      </c>
      <c r="Z104" s="233">
        <v>38</v>
      </c>
      <c r="AA104" s="233">
        <v>0</v>
      </c>
      <c r="AB104" s="238"/>
      <c r="AC104" s="238"/>
      <c r="AD104" s="238"/>
      <c r="AE104" s="238"/>
    </row>
    <row r="105" spans="6:31" ht="12.75" customHeight="1" x14ac:dyDescent="0.25">
      <c r="F105">
        <v>100</v>
      </c>
      <c r="G105" s="158" t="s">
        <v>285</v>
      </c>
      <c r="H105" s="159">
        <v>0.38</v>
      </c>
      <c r="I105" s="161">
        <v>25</v>
      </c>
      <c r="K105">
        <v>100</v>
      </c>
      <c r="L105" s="176" t="s">
        <v>130</v>
      </c>
      <c r="M105" s="180">
        <v>4</v>
      </c>
      <c r="N105" s="167">
        <v>0.24</v>
      </c>
      <c r="O105">
        <f>ROWS($L$7:L105)</f>
        <v>99</v>
      </c>
      <c r="P105" t="str">
        <f>IF('Rating Form'!$K$22=L105,O105,"")</f>
        <v/>
      </c>
      <c r="Q105" t="str">
        <f>IFERROR(SMALL($P$7:P514,ROWS($P$7:P105)),"")</f>
        <v/>
      </c>
      <c r="W105">
        <v>100</v>
      </c>
      <c r="X105" s="232" t="s">
        <v>700</v>
      </c>
      <c r="Y105" s="233">
        <v>1</v>
      </c>
      <c r="Z105" s="233">
        <v>23</v>
      </c>
      <c r="AA105" s="233">
        <v>30</v>
      </c>
      <c r="AB105" s="238"/>
      <c r="AC105" s="238"/>
      <c r="AD105" s="238"/>
      <c r="AE105" s="238"/>
    </row>
    <row r="106" spans="6:31" ht="12.75" customHeight="1" x14ac:dyDescent="0.25">
      <c r="F106">
        <v>101</v>
      </c>
      <c r="G106" s="158" t="s">
        <v>430</v>
      </c>
      <c r="H106" s="159">
        <v>0.22</v>
      </c>
      <c r="I106" s="161">
        <v>5</v>
      </c>
      <c r="K106">
        <v>101</v>
      </c>
      <c r="L106" s="176" t="s">
        <v>130</v>
      </c>
      <c r="M106" s="180">
        <v>5</v>
      </c>
      <c r="N106" s="167">
        <v>0.28000000000000003</v>
      </c>
      <c r="O106">
        <f>ROWS($L$7:L106)</f>
        <v>100</v>
      </c>
      <c r="P106" t="str">
        <f>IF('Rating Form'!$K$22=L106,O106,"")</f>
        <v/>
      </c>
      <c r="Q106" t="str">
        <f>IFERROR(SMALL($P$7:P515,ROWS($P$7:P106)),"")</f>
        <v/>
      </c>
      <c r="W106">
        <v>101</v>
      </c>
      <c r="X106" s="232" t="s">
        <v>701</v>
      </c>
      <c r="Y106" s="233">
        <v>1</v>
      </c>
      <c r="Z106" s="233">
        <v>14</v>
      </c>
      <c r="AA106" s="233">
        <v>45</v>
      </c>
      <c r="AB106" s="238"/>
      <c r="AC106" s="238"/>
      <c r="AD106" s="238"/>
      <c r="AE106" s="238"/>
    </row>
    <row r="107" spans="6:31" ht="12.75" customHeight="1" x14ac:dyDescent="0.25">
      <c r="F107">
        <v>102</v>
      </c>
      <c r="G107" s="158" t="s">
        <v>383</v>
      </c>
      <c r="H107" s="159">
        <v>0.27</v>
      </c>
      <c r="I107" s="161">
        <v>15</v>
      </c>
      <c r="K107">
        <v>102</v>
      </c>
      <c r="L107" s="176" t="s">
        <v>131</v>
      </c>
      <c r="M107" s="180">
        <v>1</v>
      </c>
      <c r="N107" s="167">
        <v>0.2</v>
      </c>
      <c r="O107">
        <f>ROWS($L$7:L107)</f>
        <v>101</v>
      </c>
      <c r="P107" t="str">
        <f>IF('Rating Form'!$K$22=L107,O107,"")</f>
        <v/>
      </c>
      <c r="Q107" t="str">
        <f>IFERROR(SMALL($P$7:P516,ROWS($P$7:P107)),"")</f>
        <v/>
      </c>
      <c r="W107">
        <v>102</v>
      </c>
      <c r="X107" s="232" t="s">
        <v>702</v>
      </c>
      <c r="Y107" s="233">
        <v>1</v>
      </c>
      <c r="Z107" s="233">
        <v>31</v>
      </c>
      <c r="AA107" s="233">
        <v>0</v>
      </c>
      <c r="AB107" s="238"/>
      <c r="AC107" s="238"/>
      <c r="AD107" s="238"/>
      <c r="AE107" s="238"/>
    </row>
    <row r="108" spans="6:31" ht="12.75" customHeight="1" x14ac:dyDescent="0.25">
      <c r="F108">
        <v>103</v>
      </c>
      <c r="G108" s="158" t="s">
        <v>264</v>
      </c>
      <c r="H108" s="159">
        <v>0.41</v>
      </c>
      <c r="I108" s="161">
        <v>25</v>
      </c>
      <c r="K108">
        <v>103</v>
      </c>
      <c r="L108" s="176" t="s">
        <v>131</v>
      </c>
      <c r="M108" s="180">
        <v>2</v>
      </c>
      <c r="N108" s="167">
        <v>0.37</v>
      </c>
      <c r="O108">
        <f>ROWS($L$7:L108)</f>
        <v>102</v>
      </c>
      <c r="P108" t="str">
        <f>IF('Rating Form'!$K$22=L108,O108,"")</f>
        <v/>
      </c>
      <c r="Q108" t="str">
        <f>IFERROR(SMALL($P$7:P517,ROWS($P$7:P108)),"")</f>
        <v/>
      </c>
      <c r="W108">
        <v>103</v>
      </c>
      <c r="X108" s="232" t="s">
        <v>703</v>
      </c>
      <c r="Y108" s="233">
        <v>2</v>
      </c>
      <c r="Z108" s="233">
        <v>17</v>
      </c>
      <c r="AA108" s="233">
        <v>45</v>
      </c>
      <c r="AB108" s="238"/>
      <c r="AC108" s="238"/>
      <c r="AD108" s="238"/>
      <c r="AE108" s="238"/>
    </row>
    <row r="109" spans="6:31" ht="12.75" customHeight="1" x14ac:dyDescent="0.25">
      <c r="F109">
        <v>104</v>
      </c>
      <c r="G109" s="158" t="s">
        <v>296</v>
      </c>
      <c r="H109" s="159">
        <v>0.36</v>
      </c>
      <c r="I109" s="161">
        <v>25</v>
      </c>
      <c r="K109">
        <v>104</v>
      </c>
      <c r="L109" s="176" t="s">
        <v>131</v>
      </c>
      <c r="M109" s="180">
        <v>3</v>
      </c>
      <c r="N109" s="167">
        <v>0.09</v>
      </c>
      <c r="O109">
        <f>ROWS($L$7:L109)</f>
        <v>103</v>
      </c>
      <c r="P109" t="str">
        <f>IF('Rating Form'!$K$22=L109,O109,"")</f>
        <v/>
      </c>
      <c r="Q109" t="str">
        <f>IFERROR(SMALL($P$7:P518,ROWS($P$7:P109)),"")</f>
        <v/>
      </c>
      <c r="W109">
        <v>104</v>
      </c>
      <c r="X109" s="232" t="s">
        <v>704</v>
      </c>
      <c r="Y109" s="233">
        <v>1</v>
      </c>
      <c r="Z109" s="233">
        <v>18</v>
      </c>
      <c r="AA109" s="233">
        <v>45</v>
      </c>
      <c r="AB109" s="238"/>
      <c r="AC109" s="238"/>
      <c r="AD109" s="238"/>
      <c r="AE109" s="238"/>
    </row>
    <row r="110" spans="6:31" ht="12.75" customHeight="1" x14ac:dyDescent="0.25">
      <c r="F110">
        <v>105</v>
      </c>
      <c r="G110" s="158" t="s">
        <v>513</v>
      </c>
      <c r="H110" s="159">
        <v>0.11</v>
      </c>
      <c r="I110" s="161">
        <v>5</v>
      </c>
      <c r="K110">
        <v>105</v>
      </c>
      <c r="L110" s="176" t="s">
        <v>131</v>
      </c>
      <c r="M110" s="180">
        <v>4</v>
      </c>
      <c r="N110" s="167">
        <v>0.16</v>
      </c>
      <c r="O110">
        <f>ROWS($L$7:L110)</f>
        <v>104</v>
      </c>
      <c r="P110" t="str">
        <f>IF('Rating Form'!$K$22=L110,O110,"")</f>
        <v/>
      </c>
      <c r="Q110" t="str">
        <f>IFERROR(SMALL($P$7:P519,ROWS($P$7:P110)),"")</f>
        <v/>
      </c>
      <c r="W110">
        <v>105</v>
      </c>
      <c r="X110" s="232" t="s">
        <v>705</v>
      </c>
      <c r="Y110" s="233">
        <v>1</v>
      </c>
      <c r="Z110" s="233">
        <v>40</v>
      </c>
      <c r="AA110" s="233">
        <v>0</v>
      </c>
      <c r="AB110" s="238"/>
      <c r="AC110" s="238"/>
      <c r="AD110" s="238"/>
      <c r="AE110" s="238"/>
    </row>
    <row r="111" spans="6:31" ht="12.75" customHeight="1" x14ac:dyDescent="0.25">
      <c r="F111">
        <v>106</v>
      </c>
      <c r="G111" s="158" t="s">
        <v>496</v>
      </c>
      <c r="H111" s="159">
        <v>0.13</v>
      </c>
      <c r="I111" s="161">
        <v>5</v>
      </c>
      <c r="K111">
        <v>106</v>
      </c>
      <c r="L111" s="176" t="s">
        <v>131</v>
      </c>
      <c r="M111" s="180">
        <v>5</v>
      </c>
      <c r="N111" s="167">
        <v>0.13</v>
      </c>
      <c r="O111">
        <f>ROWS($L$7:L111)</f>
        <v>105</v>
      </c>
      <c r="P111" t="str">
        <f>IF('Rating Form'!$K$22=L111,O111,"")</f>
        <v/>
      </c>
      <c r="Q111" t="str">
        <f>IFERROR(SMALL($P$7:P520,ROWS($P$7:P111)),"")</f>
        <v/>
      </c>
      <c r="W111">
        <v>106</v>
      </c>
      <c r="X111" s="232" t="s">
        <v>706</v>
      </c>
      <c r="Y111" s="233">
        <v>1</v>
      </c>
      <c r="Z111" s="233">
        <v>26</v>
      </c>
      <c r="AA111" s="233">
        <v>15</v>
      </c>
      <c r="AB111" s="238"/>
      <c r="AC111" s="238"/>
      <c r="AD111" s="238"/>
      <c r="AE111" s="238"/>
    </row>
    <row r="112" spans="6:31" ht="12.75" customHeight="1" x14ac:dyDescent="0.25">
      <c r="F112">
        <v>107</v>
      </c>
      <c r="G112" s="158" t="s">
        <v>305</v>
      </c>
      <c r="H112" s="159">
        <v>0.35</v>
      </c>
      <c r="I112" s="161">
        <v>25</v>
      </c>
      <c r="K112">
        <v>107</v>
      </c>
      <c r="L112" s="176" t="s">
        <v>132</v>
      </c>
      <c r="M112" s="180">
        <v>1</v>
      </c>
      <c r="N112" s="167">
        <v>0.25</v>
      </c>
      <c r="O112">
        <f>ROWS($L$7:L112)</f>
        <v>106</v>
      </c>
      <c r="P112" t="str">
        <f>IF('Rating Form'!$K$22=L112,O112,"")</f>
        <v/>
      </c>
      <c r="Q112" t="str">
        <f>IFERROR(SMALL($P$7:P521,ROWS($P$7:P112)),"")</f>
        <v/>
      </c>
      <c r="W112">
        <v>107</v>
      </c>
      <c r="X112" s="232" t="s">
        <v>707</v>
      </c>
      <c r="Y112" s="233">
        <v>1</v>
      </c>
      <c r="Z112" s="233">
        <v>14</v>
      </c>
      <c r="AA112" s="233">
        <v>45</v>
      </c>
      <c r="AB112" s="238"/>
      <c r="AC112" s="238"/>
      <c r="AD112" s="238"/>
      <c r="AE112" s="238"/>
    </row>
    <row r="113" spans="6:31" ht="12.75" customHeight="1" x14ac:dyDescent="0.25">
      <c r="F113">
        <v>108</v>
      </c>
      <c r="G113" s="158" t="s">
        <v>233</v>
      </c>
      <c r="H113" s="159">
        <v>0.49</v>
      </c>
      <c r="I113" s="161">
        <v>25</v>
      </c>
      <c r="K113">
        <v>108</v>
      </c>
      <c r="L113" s="176" t="s">
        <v>132</v>
      </c>
      <c r="M113" s="180">
        <v>2</v>
      </c>
      <c r="N113" s="167">
        <v>0.25</v>
      </c>
      <c r="O113">
        <f>ROWS($L$7:L113)</f>
        <v>107</v>
      </c>
      <c r="P113" t="str">
        <f>IF('Rating Form'!$K$22=L113,O113,"")</f>
        <v/>
      </c>
      <c r="Q113" t="str">
        <f>IFERROR(SMALL($P$7:P522,ROWS($P$7:P113)),"")</f>
        <v/>
      </c>
      <c r="W113">
        <v>108</v>
      </c>
      <c r="X113" s="232" t="s">
        <v>708</v>
      </c>
      <c r="Y113" s="233">
        <v>1</v>
      </c>
      <c r="Z113" s="233">
        <v>24</v>
      </c>
      <c r="AA113" s="233">
        <v>30</v>
      </c>
      <c r="AB113" s="238"/>
      <c r="AC113" s="238"/>
      <c r="AD113" s="238"/>
      <c r="AE113" s="238"/>
    </row>
    <row r="114" spans="6:31" ht="12.75" customHeight="1" x14ac:dyDescent="0.25">
      <c r="F114">
        <v>109</v>
      </c>
      <c r="G114" s="158" t="s">
        <v>275</v>
      </c>
      <c r="H114" s="159">
        <v>0.39</v>
      </c>
      <c r="I114" s="161">
        <v>25</v>
      </c>
      <c r="K114">
        <v>109</v>
      </c>
      <c r="L114" s="176" t="s">
        <v>132</v>
      </c>
      <c r="M114" s="180">
        <v>3</v>
      </c>
      <c r="N114" s="167">
        <v>0.33</v>
      </c>
      <c r="O114">
        <f>ROWS($L$7:L114)</f>
        <v>108</v>
      </c>
      <c r="P114" t="str">
        <f>IF('Rating Form'!$K$22=L114,O114,"")</f>
        <v/>
      </c>
      <c r="Q114" t="str">
        <f>IFERROR(SMALL($P$7:P523,ROWS($P$7:P114)),"")</f>
        <v/>
      </c>
      <c r="W114">
        <v>109</v>
      </c>
      <c r="X114" s="232" t="s">
        <v>709</v>
      </c>
      <c r="Y114" s="233">
        <v>1</v>
      </c>
      <c r="Z114" s="233">
        <v>19</v>
      </c>
      <c r="AA114" s="233">
        <v>30</v>
      </c>
      <c r="AB114" s="238"/>
      <c r="AC114" s="238"/>
      <c r="AD114" s="238"/>
      <c r="AE114" s="238"/>
    </row>
    <row r="115" spans="6:31" ht="12.75" customHeight="1" x14ac:dyDescent="0.25">
      <c r="F115">
        <v>110</v>
      </c>
      <c r="G115" s="158" t="s">
        <v>554</v>
      </c>
      <c r="H115" s="159">
        <v>0.04</v>
      </c>
      <c r="I115" s="161">
        <v>5</v>
      </c>
      <c r="K115">
        <v>110</v>
      </c>
      <c r="L115" s="176" t="s">
        <v>132</v>
      </c>
      <c r="M115" s="180">
        <v>4</v>
      </c>
      <c r="N115" s="167">
        <v>0.25</v>
      </c>
      <c r="O115">
        <f>ROWS($L$7:L115)</f>
        <v>109</v>
      </c>
      <c r="P115" t="str">
        <f>IF('Rating Form'!$K$22=L115,O115,"")</f>
        <v/>
      </c>
      <c r="Q115" t="str">
        <f>IFERROR(SMALL($P$7:P524,ROWS($P$7:P115)),"")</f>
        <v/>
      </c>
      <c r="W115">
        <v>110</v>
      </c>
      <c r="X115" s="232" t="s">
        <v>710</v>
      </c>
      <c r="Y115" s="233">
        <v>2</v>
      </c>
      <c r="Z115" s="233">
        <v>18</v>
      </c>
      <c r="AA115" s="233">
        <v>45</v>
      </c>
      <c r="AB115" s="238"/>
      <c r="AC115" s="238"/>
      <c r="AD115" s="238"/>
      <c r="AE115" s="238"/>
    </row>
    <row r="116" spans="6:31" ht="12.75" customHeight="1" x14ac:dyDescent="0.25">
      <c r="F116">
        <v>111</v>
      </c>
      <c r="G116" s="158" t="s">
        <v>514</v>
      </c>
      <c r="H116" s="159">
        <v>0.11</v>
      </c>
      <c r="I116" s="161">
        <v>5</v>
      </c>
      <c r="K116">
        <v>111</v>
      </c>
      <c r="L116" s="176" t="s">
        <v>132</v>
      </c>
      <c r="M116" s="180">
        <v>5</v>
      </c>
      <c r="N116" s="167">
        <v>0.15</v>
      </c>
      <c r="O116">
        <f>ROWS($L$7:L116)</f>
        <v>110</v>
      </c>
      <c r="P116" t="str">
        <f>IF('Rating Form'!$K$22=L116,O116,"")</f>
        <v/>
      </c>
      <c r="Q116" t="str">
        <f>IFERROR(SMALL($P$7:P525,ROWS($P$7:P116)),"")</f>
        <v/>
      </c>
      <c r="W116">
        <v>111</v>
      </c>
      <c r="X116" s="232" t="s">
        <v>711</v>
      </c>
      <c r="Y116" s="233">
        <v>1</v>
      </c>
      <c r="Z116" s="233">
        <v>24</v>
      </c>
      <c r="AA116" s="233">
        <v>30</v>
      </c>
      <c r="AB116" s="238"/>
      <c r="AC116" s="238"/>
      <c r="AD116" s="238"/>
      <c r="AE116" s="238"/>
    </row>
    <row r="117" spans="6:31" ht="12.75" customHeight="1" x14ac:dyDescent="0.25">
      <c r="F117">
        <v>112</v>
      </c>
      <c r="G117" s="158" t="s">
        <v>370</v>
      </c>
      <c r="H117" s="159">
        <v>0.28000000000000003</v>
      </c>
      <c r="I117" s="161">
        <v>15</v>
      </c>
      <c r="K117">
        <v>112</v>
      </c>
      <c r="L117" s="176" t="s">
        <v>133</v>
      </c>
      <c r="M117" s="180">
        <v>1</v>
      </c>
      <c r="N117" s="167">
        <v>0.17</v>
      </c>
      <c r="O117">
        <f>ROWS($L$7:L117)</f>
        <v>111</v>
      </c>
      <c r="P117" t="str">
        <f>IF('Rating Form'!$K$22=L117,O117,"")</f>
        <v/>
      </c>
      <c r="Q117" t="str">
        <f>IFERROR(SMALL($P$7:P526,ROWS($P$7:P117)),"")</f>
        <v/>
      </c>
      <c r="W117">
        <v>112</v>
      </c>
      <c r="X117" s="232" t="s">
        <v>712</v>
      </c>
      <c r="Y117" s="233">
        <v>1</v>
      </c>
      <c r="Z117" s="233">
        <v>32</v>
      </c>
      <c r="AA117" s="233">
        <v>0</v>
      </c>
      <c r="AB117" s="238"/>
      <c r="AC117" s="238"/>
      <c r="AD117" s="238"/>
      <c r="AE117" s="238"/>
    </row>
    <row r="118" spans="6:31" ht="12.75" customHeight="1" x14ac:dyDescent="0.25">
      <c r="F118">
        <v>113</v>
      </c>
      <c r="G118" s="158" t="s">
        <v>445</v>
      </c>
      <c r="H118" s="159">
        <v>0.2</v>
      </c>
      <c r="I118" s="161">
        <v>5</v>
      </c>
      <c r="K118">
        <v>113</v>
      </c>
      <c r="L118" s="176" t="s">
        <v>133</v>
      </c>
      <c r="M118" s="180">
        <v>2</v>
      </c>
      <c r="N118" s="167">
        <v>0.25</v>
      </c>
      <c r="O118">
        <f>ROWS($L$7:L118)</f>
        <v>112</v>
      </c>
      <c r="P118" t="str">
        <f>IF('Rating Form'!$K$22=L118,O118,"")</f>
        <v/>
      </c>
      <c r="Q118" t="str">
        <f>IFERROR(SMALL($P$7:P527,ROWS($P$7:P118)),"")</f>
        <v/>
      </c>
      <c r="W118">
        <v>113</v>
      </c>
      <c r="X118" s="232" t="s">
        <v>713</v>
      </c>
      <c r="Y118" s="233">
        <v>1</v>
      </c>
      <c r="Z118" s="233">
        <v>12</v>
      </c>
      <c r="AA118" s="233">
        <v>45</v>
      </c>
      <c r="AB118" s="238"/>
      <c r="AC118" s="238"/>
      <c r="AD118" s="238"/>
      <c r="AE118" s="238"/>
    </row>
    <row r="119" spans="6:31" ht="12.75" customHeight="1" x14ac:dyDescent="0.25">
      <c r="F119">
        <v>114</v>
      </c>
      <c r="G119" s="158" t="s">
        <v>497</v>
      </c>
      <c r="H119" s="159">
        <v>0.13</v>
      </c>
      <c r="I119" s="161">
        <v>5</v>
      </c>
      <c r="K119">
        <v>114</v>
      </c>
      <c r="L119" s="176" t="s">
        <v>133</v>
      </c>
      <c r="M119" s="180">
        <v>3</v>
      </c>
      <c r="N119" s="167">
        <v>0.12</v>
      </c>
      <c r="O119">
        <f>ROWS($L$7:L119)</f>
        <v>113</v>
      </c>
      <c r="P119" t="str">
        <f>IF('Rating Form'!$K$22=L119,O119,"")</f>
        <v/>
      </c>
      <c r="Q119" t="str">
        <f>IFERROR(SMALL($P$7:P528,ROWS($P$7:P119)),"")</f>
        <v/>
      </c>
      <c r="W119">
        <v>114</v>
      </c>
      <c r="X119" s="232" t="s">
        <v>714</v>
      </c>
      <c r="Y119" s="233">
        <v>1</v>
      </c>
      <c r="Z119" s="233">
        <v>14</v>
      </c>
      <c r="AA119" s="233">
        <v>45</v>
      </c>
      <c r="AB119" s="238"/>
      <c r="AC119" s="238"/>
      <c r="AD119" s="238"/>
      <c r="AE119" s="238"/>
    </row>
    <row r="120" spans="6:31" ht="12.75" customHeight="1" x14ac:dyDescent="0.25">
      <c r="F120">
        <v>115</v>
      </c>
      <c r="G120" s="158" t="s">
        <v>228</v>
      </c>
      <c r="H120" s="159">
        <v>0.5</v>
      </c>
      <c r="I120" s="161">
        <v>25</v>
      </c>
      <c r="K120">
        <v>115</v>
      </c>
      <c r="L120" s="176" t="s">
        <v>133</v>
      </c>
      <c r="M120" s="180">
        <v>4</v>
      </c>
      <c r="N120" s="167">
        <v>0.18</v>
      </c>
      <c r="O120">
        <f>ROWS($L$7:L120)</f>
        <v>114</v>
      </c>
      <c r="P120" t="str">
        <f>IF('Rating Form'!$K$22=L120,O120,"")</f>
        <v/>
      </c>
      <c r="Q120" t="str">
        <f>IFERROR(SMALL($P$7:P529,ROWS($P$7:P120)),"")</f>
        <v/>
      </c>
      <c r="W120">
        <v>115</v>
      </c>
      <c r="X120" s="232" t="s">
        <v>715</v>
      </c>
      <c r="Y120" s="233">
        <v>1</v>
      </c>
      <c r="Z120" s="233">
        <v>28</v>
      </c>
      <c r="AA120" s="233">
        <v>15</v>
      </c>
      <c r="AB120" s="238"/>
      <c r="AC120" s="238"/>
      <c r="AD120" s="238"/>
      <c r="AE120" s="238"/>
    </row>
    <row r="121" spans="6:31" ht="12.75" customHeight="1" x14ac:dyDescent="0.25">
      <c r="F121">
        <v>116</v>
      </c>
      <c r="G121" s="158" t="s">
        <v>407</v>
      </c>
      <c r="H121" s="159">
        <v>0.25</v>
      </c>
      <c r="I121" s="161">
        <v>15</v>
      </c>
      <c r="K121">
        <v>116</v>
      </c>
      <c r="L121" s="176" t="s">
        <v>133</v>
      </c>
      <c r="M121" s="180">
        <v>5</v>
      </c>
      <c r="N121" s="167">
        <v>0.2</v>
      </c>
      <c r="O121">
        <f>ROWS($L$7:L121)</f>
        <v>115</v>
      </c>
      <c r="P121" t="str">
        <f>IF('Rating Form'!$K$22=L121,O121,"")</f>
        <v/>
      </c>
      <c r="Q121" t="str">
        <f>IFERROR(SMALL($P$7:P530,ROWS($P$7:P121)),"")</f>
        <v/>
      </c>
      <c r="W121">
        <v>116</v>
      </c>
      <c r="X121" s="232" t="s">
        <v>716</v>
      </c>
      <c r="Y121" s="233">
        <v>1</v>
      </c>
      <c r="Z121" s="233">
        <v>45</v>
      </c>
      <c r="AA121" s="233">
        <v>0</v>
      </c>
      <c r="AB121" s="238"/>
      <c r="AC121" s="238"/>
      <c r="AD121" s="238"/>
      <c r="AE121" s="238"/>
    </row>
    <row r="122" spans="6:31" ht="12.75" customHeight="1" x14ac:dyDescent="0.25">
      <c r="F122">
        <v>117</v>
      </c>
      <c r="G122" s="158" t="s">
        <v>517</v>
      </c>
      <c r="H122" s="159">
        <v>0.1</v>
      </c>
      <c r="I122" s="161">
        <v>5</v>
      </c>
      <c r="K122">
        <v>117</v>
      </c>
      <c r="L122" s="176" t="s">
        <v>134</v>
      </c>
      <c r="M122" s="180">
        <v>1</v>
      </c>
      <c r="N122" s="167">
        <v>0.23</v>
      </c>
      <c r="O122">
        <f>ROWS($L$7:L122)</f>
        <v>116</v>
      </c>
      <c r="P122" t="str">
        <f>IF('Rating Form'!$K$22=L122,O122,"")</f>
        <v/>
      </c>
      <c r="Q122" t="str">
        <f>IFERROR(SMALL($P$7:P531,ROWS($P$7:P122)),"")</f>
        <v/>
      </c>
      <c r="W122">
        <v>117</v>
      </c>
      <c r="X122" s="232" t="s">
        <v>717</v>
      </c>
      <c r="Y122" s="233">
        <v>1</v>
      </c>
      <c r="Z122" s="233">
        <v>22</v>
      </c>
      <c r="AA122" s="233">
        <v>30</v>
      </c>
      <c r="AB122" s="238"/>
      <c r="AC122" s="238"/>
      <c r="AD122" s="238"/>
      <c r="AE122" s="238"/>
    </row>
    <row r="123" spans="6:31" ht="12.75" customHeight="1" x14ac:dyDescent="0.25">
      <c r="F123">
        <v>118</v>
      </c>
      <c r="G123" s="158" t="s">
        <v>479</v>
      </c>
      <c r="H123" s="159">
        <v>0.15</v>
      </c>
      <c r="I123" s="161">
        <v>5</v>
      </c>
      <c r="K123">
        <v>118</v>
      </c>
      <c r="L123" s="176" t="s">
        <v>134</v>
      </c>
      <c r="M123" s="180">
        <v>2</v>
      </c>
      <c r="N123" s="167">
        <v>0.16</v>
      </c>
      <c r="O123">
        <f>ROWS($L$7:L123)</f>
        <v>117</v>
      </c>
      <c r="P123" t="str">
        <f>IF('Rating Form'!$K$22=L123,O123,"")</f>
        <v/>
      </c>
      <c r="Q123" t="str">
        <f>IFERROR(SMALL($P$7:P532,ROWS($P$7:P123)),"")</f>
        <v/>
      </c>
      <c r="W123">
        <v>118</v>
      </c>
      <c r="X123" s="232" t="s">
        <v>718</v>
      </c>
      <c r="Y123" s="233">
        <v>1</v>
      </c>
      <c r="Z123" s="233">
        <v>41</v>
      </c>
      <c r="AA123" s="233">
        <v>0</v>
      </c>
      <c r="AB123" s="238"/>
      <c r="AC123" s="238"/>
      <c r="AD123" s="238"/>
      <c r="AE123" s="238"/>
    </row>
    <row r="124" spans="6:31" ht="12.75" customHeight="1" x14ac:dyDescent="0.25">
      <c r="F124">
        <v>119</v>
      </c>
      <c r="G124" s="158" t="s">
        <v>416</v>
      </c>
      <c r="H124" s="159">
        <v>0.24</v>
      </c>
      <c r="I124" s="161">
        <v>5</v>
      </c>
      <c r="K124">
        <v>119</v>
      </c>
      <c r="L124" s="176" t="s">
        <v>134</v>
      </c>
      <c r="M124" s="180">
        <v>3</v>
      </c>
      <c r="N124" s="167">
        <v>0.16</v>
      </c>
      <c r="O124">
        <f>ROWS($L$7:L124)</f>
        <v>118</v>
      </c>
      <c r="P124" t="str">
        <f>IF('Rating Form'!$K$22=L124,O124,"")</f>
        <v/>
      </c>
      <c r="Q124" t="str">
        <f>IFERROR(SMALL($P$7:P533,ROWS($P$7:P124)),"")</f>
        <v/>
      </c>
      <c r="W124">
        <v>119</v>
      </c>
      <c r="X124" s="232" t="s">
        <v>719</v>
      </c>
      <c r="Y124" s="233">
        <v>1</v>
      </c>
      <c r="Z124" s="233">
        <v>22</v>
      </c>
      <c r="AA124" s="233">
        <v>30</v>
      </c>
      <c r="AB124" s="238"/>
      <c r="AC124" s="238"/>
      <c r="AD124" s="238"/>
      <c r="AE124" s="238"/>
    </row>
    <row r="125" spans="6:31" ht="12.75" customHeight="1" x14ac:dyDescent="0.25">
      <c r="F125">
        <v>120</v>
      </c>
      <c r="G125" s="158" t="s">
        <v>452</v>
      </c>
      <c r="H125" s="159">
        <v>0.19</v>
      </c>
      <c r="I125" s="161">
        <v>5</v>
      </c>
      <c r="K125">
        <v>120</v>
      </c>
      <c r="L125" s="176" t="s">
        <v>134</v>
      </c>
      <c r="M125" s="180">
        <v>4</v>
      </c>
      <c r="N125" s="167">
        <v>0.35</v>
      </c>
      <c r="O125">
        <f>ROWS($L$7:L125)</f>
        <v>119</v>
      </c>
      <c r="P125" t="str">
        <f>IF('Rating Form'!$K$22=L125,O125,"")</f>
        <v/>
      </c>
      <c r="Q125" t="str">
        <f>IFERROR(SMALL($P$7:P534,ROWS($P$7:P125)),"")</f>
        <v/>
      </c>
      <c r="W125">
        <v>120</v>
      </c>
      <c r="X125" s="232" t="s">
        <v>720</v>
      </c>
      <c r="Y125" s="233">
        <v>1</v>
      </c>
      <c r="Z125" s="233">
        <v>26</v>
      </c>
      <c r="AA125" s="233">
        <v>15</v>
      </c>
      <c r="AB125" s="238"/>
      <c r="AC125" s="238"/>
      <c r="AD125" s="238"/>
      <c r="AE125" s="238"/>
    </row>
    <row r="126" spans="6:31" ht="12.75" customHeight="1" x14ac:dyDescent="0.25">
      <c r="F126">
        <v>121</v>
      </c>
      <c r="G126" s="158" t="s">
        <v>322</v>
      </c>
      <c r="H126" s="159">
        <v>0.32</v>
      </c>
      <c r="I126" s="161">
        <v>15</v>
      </c>
      <c r="K126">
        <v>121</v>
      </c>
      <c r="L126" s="176" t="s">
        <v>134</v>
      </c>
      <c r="M126" s="180">
        <v>5</v>
      </c>
      <c r="N126" s="167">
        <v>0.18</v>
      </c>
      <c r="O126">
        <f>ROWS($L$7:L126)</f>
        <v>120</v>
      </c>
      <c r="P126" t="str">
        <f>IF('Rating Form'!$K$22=L126,O126,"")</f>
        <v/>
      </c>
      <c r="Q126" t="str">
        <f>IFERROR(SMALL($P$7:P535,ROWS($P$7:P126)),"")</f>
        <v/>
      </c>
      <c r="W126">
        <v>121</v>
      </c>
      <c r="X126" s="232" t="s">
        <v>721</v>
      </c>
      <c r="Y126" s="233">
        <v>2</v>
      </c>
      <c r="Z126" s="233">
        <v>36</v>
      </c>
      <c r="AA126" s="233">
        <v>0</v>
      </c>
      <c r="AB126" s="238"/>
      <c r="AC126" s="238"/>
      <c r="AD126" s="238"/>
      <c r="AE126" s="238"/>
    </row>
    <row r="127" spans="6:31" ht="12.75" customHeight="1" x14ac:dyDescent="0.25">
      <c r="F127">
        <v>122</v>
      </c>
      <c r="G127" s="158" t="s">
        <v>351</v>
      </c>
      <c r="H127" s="159">
        <v>0.3</v>
      </c>
      <c r="I127" s="161">
        <v>15</v>
      </c>
      <c r="K127">
        <v>122</v>
      </c>
      <c r="L127" s="176" t="s">
        <v>135</v>
      </c>
      <c r="M127" s="180">
        <v>1</v>
      </c>
      <c r="N127" s="167">
        <v>0.2</v>
      </c>
      <c r="O127">
        <f>ROWS($L$7:L127)</f>
        <v>121</v>
      </c>
      <c r="P127" t="str">
        <f>IF('Rating Form'!$K$22=L127,O127,"")</f>
        <v/>
      </c>
      <c r="Q127" t="str">
        <f>IFERROR(SMALL($P$7:P536,ROWS($P$7:P127)),"")</f>
        <v/>
      </c>
      <c r="W127">
        <v>122</v>
      </c>
      <c r="X127" s="232" t="s">
        <v>722</v>
      </c>
      <c r="Y127" s="233">
        <v>2</v>
      </c>
      <c r="Z127" s="233">
        <v>23</v>
      </c>
      <c r="AA127" s="233">
        <v>30</v>
      </c>
      <c r="AB127" s="238"/>
      <c r="AC127" s="238"/>
      <c r="AD127" s="238"/>
      <c r="AE127" s="238"/>
    </row>
    <row r="128" spans="6:31" ht="12.75" customHeight="1" x14ac:dyDescent="0.25">
      <c r="F128">
        <v>123</v>
      </c>
      <c r="G128" s="158" t="s">
        <v>245</v>
      </c>
      <c r="H128" s="159">
        <v>0.45</v>
      </c>
      <c r="I128" s="161">
        <v>25</v>
      </c>
      <c r="K128">
        <v>123</v>
      </c>
      <c r="L128" s="176" t="s">
        <v>135</v>
      </c>
      <c r="M128" s="180">
        <v>2</v>
      </c>
      <c r="N128" s="167">
        <v>0.31</v>
      </c>
      <c r="O128">
        <f>ROWS($L$7:L128)</f>
        <v>122</v>
      </c>
      <c r="P128" t="str">
        <f>IF('Rating Form'!$K$22=L128,O128,"")</f>
        <v/>
      </c>
      <c r="Q128" t="str">
        <f>IFERROR(SMALL($P$7:P537,ROWS($P$7:P128)),"")</f>
        <v/>
      </c>
      <c r="W128">
        <v>123</v>
      </c>
      <c r="X128" s="232" t="s">
        <v>723</v>
      </c>
      <c r="Y128" s="233">
        <v>1</v>
      </c>
      <c r="Z128" s="233">
        <v>20</v>
      </c>
      <c r="AA128" s="233">
        <v>30</v>
      </c>
      <c r="AB128" s="238"/>
      <c r="AC128" s="238"/>
      <c r="AD128" s="238"/>
      <c r="AE128" s="238"/>
    </row>
    <row r="129" spans="6:31" ht="12.75" customHeight="1" x14ac:dyDescent="0.25">
      <c r="F129">
        <v>124</v>
      </c>
      <c r="G129" s="158" t="s">
        <v>431</v>
      </c>
      <c r="H129" s="159">
        <v>0.22</v>
      </c>
      <c r="I129" s="161">
        <v>5</v>
      </c>
      <c r="K129">
        <v>124</v>
      </c>
      <c r="L129" s="176" t="s">
        <v>135</v>
      </c>
      <c r="M129" s="180">
        <v>3</v>
      </c>
      <c r="N129" s="167">
        <v>0.37</v>
      </c>
      <c r="O129">
        <f>ROWS($L$7:L129)</f>
        <v>123</v>
      </c>
      <c r="P129" t="str">
        <f>IF('Rating Form'!$K$22=L129,O129,"")</f>
        <v/>
      </c>
      <c r="Q129" t="str">
        <f>IFERROR(SMALL($P$7:P538,ROWS($P$7:P129)),"")</f>
        <v/>
      </c>
      <c r="W129">
        <v>124</v>
      </c>
      <c r="X129" s="232" t="s">
        <v>724</v>
      </c>
      <c r="Y129" s="233">
        <v>1</v>
      </c>
      <c r="Z129" s="233">
        <v>31</v>
      </c>
      <c r="AA129" s="233">
        <v>0</v>
      </c>
      <c r="AB129" s="238"/>
      <c r="AC129" s="238"/>
      <c r="AD129" s="238"/>
      <c r="AE129" s="238"/>
    </row>
    <row r="130" spans="6:31" ht="12.75" customHeight="1" x14ac:dyDescent="0.25">
      <c r="F130">
        <v>125</v>
      </c>
      <c r="G130" s="158" t="s">
        <v>223</v>
      </c>
      <c r="H130" s="159">
        <v>0.53</v>
      </c>
      <c r="I130" s="161">
        <v>25</v>
      </c>
      <c r="K130">
        <v>125</v>
      </c>
      <c r="L130" s="176" t="s">
        <v>135</v>
      </c>
      <c r="M130" s="180">
        <v>4</v>
      </c>
      <c r="N130" s="167">
        <v>0.14000000000000001</v>
      </c>
      <c r="O130">
        <f>ROWS($L$7:L130)</f>
        <v>124</v>
      </c>
      <c r="P130" t="str">
        <f>IF('Rating Form'!$K$22=L130,O130,"")</f>
        <v/>
      </c>
      <c r="Q130" t="str">
        <f>IFERROR(SMALL($P$7:P539,ROWS($P$7:P130)),"")</f>
        <v/>
      </c>
      <c r="W130">
        <v>125</v>
      </c>
      <c r="X130" s="232" t="s">
        <v>725</v>
      </c>
      <c r="Y130" s="233">
        <v>1</v>
      </c>
      <c r="Z130" s="233">
        <v>19</v>
      </c>
      <c r="AA130" s="233">
        <v>30</v>
      </c>
      <c r="AB130" s="238"/>
      <c r="AC130" s="238"/>
      <c r="AD130" s="238"/>
      <c r="AE130" s="238"/>
    </row>
    <row r="131" spans="6:31" ht="12.75" customHeight="1" x14ac:dyDescent="0.25">
      <c r="F131">
        <v>126</v>
      </c>
      <c r="G131" s="158" t="s">
        <v>297</v>
      </c>
      <c r="H131" s="159">
        <v>0.36</v>
      </c>
      <c r="I131" s="161">
        <v>25</v>
      </c>
      <c r="K131">
        <v>126</v>
      </c>
      <c r="L131" s="176" t="s">
        <v>135</v>
      </c>
      <c r="M131" s="180">
        <v>5</v>
      </c>
      <c r="N131" s="167">
        <v>0.32</v>
      </c>
      <c r="O131">
        <f>ROWS($L$7:L131)</f>
        <v>125</v>
      </c>
      <c r="P131" t="str">
        <f>IF('Rating Form'!$K$22=L131,O131,"")</f>
        <v/>
      </c>
      <c r="Q131" t="str">
        <f>IFERROR(SMALL($P$7:P540,ROWS($P$7:P131)),"")</f>
        <v/>
      </c>
      <c r="W131">
        <v>126</v>
      </c>
      <c r="X131" s="232" t="s">
        <v>726</v>
      </c>
      <c r="Y131" s="233">
        <v>1</v>
      </c>
      <c r="Z131" s="233">
        <v>27</v>
      </c>
      <c r="AA131" s="233">
        <v>15</v>
      </c>
      <c r="AB131" s="238"/>
      <c r="AC131" s="238"/>
      <c r="AD131" s="238"/>
      <c r="AE131" s="238"/>
    </row>
    <row r="132" spans="6:31" ht="12.75" customHeight="1" x14ac:dyDescent="0.25">
      <c r="F132">
        <v>127</v>
      </c>
      <c r="G132" s="158" t="s">
        <v>276</v>
      </c>
      <c r="H132" s="159">
        <v>0.39</v>
      </c>
      <c r="I132" s="161">
        <v>25</v>
      </c>
      <c r="K132">
        <v>127</v>
      </c>
      <c r="L132" s="176" t="s">
        <v>136</v>
      </c>
      <c r="M132" s="180">
        <v>1</v>
      </c>
      <c r="N132" s="167">
        <v>0.45</v>
      </c>
      <c r="O132">
        <f>ROWS($L$7:L132)</f>
        <v>126</v>
      </c>
      <c r="P132" t="str">
        <f>IF('Rating Form'!$K$22=L132,O132,"")</f>
        <v/>
      </c>
      <c r="Q132" t="str">
        <f>IFERROR(SMALL($P$7:P541,ROWS($P$7:P132)),"")</f>
        <v/>
      </c>
      <c r="W132">
        <v>127</v>
      </c>
      <c r="X132" s="232" t="s">
        <v>727</v>
      </c>
      <c r="Y132" s="233">
        <v>1</v>
      </c>
      <c r="Z132" s="233">
        <v>14</v>
      </c>
      <c r="AA132" s="233">
        <v>45</v>
      </c>
      <c r="AB132" s="238"/>
      <c r="AC132" s="238"/>
      <c r="AD132" s="238"/>
      <c r="AE132" s="238"/>
    </row>
    <row r="133" spans="6:31" ht="12.75" customHeight="1" x14ac:dyDescent="0.25">
      <c r="F133">
        <v>128</v>
      </c>
      <c r="G133" s="158" t="s">
        <v>392</v>
      </c>
      <c r="H133" s="159">
        <v>0.26</v>
      </c>
      <c r="I133" s="161">
        <v>15</v>
      </c>
      <c r="K133">
        <v>128</v>
      </c>
      <c r="L133" s="176" t="s">
        <v>136</v>
      </c>
      <c r="M133" s="180">
        <v>2</v>
      </c>
      <c r="N133" s="167">
        <v>0.41</v>
      </c>
      <c r="O133">
        <f>ROWS($L$7:L133)</f>
        <v>127</v>
      </c>
      <c r="P133" t="str">
        <f>IF('Rating Form'!$K$22=L133,O133,"")</f>
        <v/>
      </c>
      <c r="Q133" t="str">
        <f>IFERROR(SMALL($P$7:P542,ROWS($P$7:P133)),"")</f>
        <v/>
      </c>
      <c r="W133">
        <v>128</v>
      </c>
      <c r="X133" s="232" t="s">
        <v>728</v>
      </c>
      <c r="Y133" s="233">
        <v>3</v>
      </c>
      <c r="Z133" s="233">
        <v>19</v>
      </c>
      <c r="AA133" s="233">
        <v>45</v>
      </c>
      <c r="AB133" s="238"/>
      <c r="AC133" s="238"/>
      <c r="AD133" s="238"/>
      <c r="AE133" s="238"/>
    </row>
    <row r="134" spans="6:31" ht="12.75" customHeight="1" x14ac:dyDescent="0.25">
      <c r="F134">
        <v>129</v>
      </c>
      <c r="G134" s="158" t="s">
        <v>518</v>
      </c>
      <c r="H134" s="159">
        <v>0.1</v>
      </c>
      <c r="I134" s="161">
        <v>5</v>
      </c>
      <c r="K134">
        <v>129</v>
      </c>
      <c r="L134" s="176" t="s">
        <v>136</v>
      </c>
      <c r="M134" s="180">
        <v>3</v>
      </c>
      <c r="N134" s="167">
        <v>0.42</v>
      </c>
      <c r="O134">
        <f>ROWS($L$7:L134)</f>
        <v>128</v>
      </c>
      <c r="P134" t="str">
        <f>IF('Rating Form'!$K$22=L134,O134,"")</f>
        <v/>
      </c>
      <c r="Q134" t="str">
        <f>IFERROR(SMALL($P$7:P543,ROWS($P$7:P134)),"")</f>
        <v/>
      </c>
      <c r="W134">
        <v>129</v>
      </c>
      <c r="X134" s="232" t="s">
        <v>729</v>
      </c>
      <c r="Y134" s="233">
        <v>1</v>
      </c>
      <c r="Z134" s="233">
        <v>12</v>
      </c>
      <c r="AA134" s="233">
        <v>45</v>
      </c>
      <c r="AB134" s="238"/>
      <c r="AC134" s="238"/>
      <c r="AD134" s="238"/>
      <c r="AE134" s="238"/>
    </row>
    <row r="135" spans="6:31" ht="12.75" customHeight="1" x14ac:dyDescent="0.25">
      <c r="F135">
        <v>130</v>
      </c>
      <c r="G135" s="158" t="s">
        <v>480</v>
      </c>
      <c r="H135" s="159">
        <v>0.15</v>
      </c>
      <c r="I135" s="161">
        <v>5</v>
      </c>
      <c r="K135">
        <v>130</v>
      </c>
      <c r="L135" s="176" t="s">
        <v>136</v>
      </c>
      <c r="M135" s="180">
        <v>4</v>
      </c>
      <c r="N135" s="167">
        <v>0.46</v>
      </c>
      <c r="O135">
        <f>ROWS($L$7:L135)</f>
        <v>129</v>
      </c>
      <c r="P135" t="str">
        <f>IF('Rating Form'!$K$22=L135,O135,"")</f>
        <v/>
      </c>
      <c r="Q135" t="str">
        <f>IFERROR(SMALL($P$7:P544,ROWS($P$7:P135)),"")</f>
        <v/>
      </c>
      <c r="W135">
        <v>130</v>
      </c>
      <c r="X135" s="232" t="s">
        <v>730</v>
      </c>
      <c r="Y135" s="233">
        <v>1</v>
      </c>
      <c r="Z135" s="233">
        <v>21</v>
      </c>
      <c r="AA135" s="233">
        <v>30</v>
      </c>
      <c r="AB135" s="238"/>
      <c r="AC135" s="238"/>
      <c r="AD135" s="238"/>
      <c r="AE135" s="238"/>
    </row>
    <row r="136" spans="6:31" ht="12.75" customHeight="1" x14ac:dyDescent="0.25">
      <c r="F136">
        <v>131</v>
      </c>
      <c r="G136" s="158" t="s">
        <v>393</v>
      </c>
      <c r="H136" s="159">
        <v>0.26</v>
      </c>
      <c r="I136" s="161">
        <v>15</v>
      </c>
      <c r="K136">
        <v>131</v>
      </c>
      <c r="L136" s="176" t="s">
        <v>136</v>
      </c>
      <c r="M136" s="180">
        <v>5</v>
      </c>
      <c r="N136" s="167">
        <v>0.53</v>
      </c>
      <c r="O136">
        <f>ROWS($L$7:L136)</f>
        <v>130</v>
      </c>
      <c r="P136" t="str">
        <f>IF('Rating Form'!$K$22=L136,O136,"")</f>
        <v/>
      </c>
      <c r="Q136" t="str">
        <f>IFERROR(SMALL($P$7:P545,ROWS($P$7:P136)),"")</f>
        <v/>
      </c>
      <c r="W136">
        <v>131</v>
      </c>
      <c r="X136" s="232" t="s">
        <v>731</v>
      </c>
      <c r="Y136" s="233">
        <v>1</v>
      </c>
      <c r="Z136" s="233">
        <v>27</v>
      </c>
      <c r="AA136" s="233">
        <v>15</v>
      </c>
      <c r="AB136" s="238"/>
      <c r="AC136" s="238"/>
      <c r="AD136" s="238"/>
      <c r="AE136" s="238"/>
    </row>
    <row r="137" spans="6:31" ht="12.75" customHeight="1" x14ac:dyDescent="0.25">
      <c r="F137">
        <v>132</v>
      </c>
      <c r="G137" s="158" t="s">
        <v>236</v>
      </c>
      <c r="H137" s="159">
        <v>0.48</v>
      </c>
      <c r="I137" s="161">
        <v>25</v>
      </c>
      <c r="K137">
        <v>132</v>
      </c>
      <c r="L137" s="176" t="s">
        <v>137</v>
      </c>
      <c r="M137" s="180">
        <v>1</v>
      </c>
      <c r="N137" s="167">
        <v>0.39</v>
      </c>
      <c r="O137">
        <f>ROWS($L$7:L137)</f>
        <v>131</v>
      </c>
      <c r="P137" t="str">
        <f>IF('Rating Form'!$K$22=L137,O137,"")</f>
        <v/>
      </c>
      <c r="Q137" t="str">
        <f>IFERROR(SMALL($P$7:P546,ROWS($P$7:P137)),"")</f>
        <v/>
      </c>
      <c r="W137">
        <v>132</v>
      </c>
      <c r="X137" s="232" t="s">
        <v>732</v>
      </c>
      <c r="Y137" s="233">
        <v>1</v>
      </c>
      <c r="Z137" s="233">
        <v>18</v>
      </c>
      <c r="AA137" s="233">
        <v>45</v>
      </c>
      <c r="AB137" s="238"/>
      <c r="AC137" s="238"/>
      <c r="AD137" s="238"/>
      <c r="AE137" s="238"/>
    </row>
    <row r="138" spans="6:31" ht="12.75" customHeight="1" x14ac:dyDescent="0.25">
      <c r="F138">
        <v>133</v>
      </c>
      <c r="G138" s="158" t="s">
        <v>525</v>
      </c>
      <c r="H138" s="159">
        <v>0.09</v>
      </c>
      <c r="I138" s="161">
        <v>5</v>
      </c>
      <c r="K138">
        <v>133</v>
      </c>
      <c r="L138" s="176" t="s">
        <v>137</v>
      </c>
      <c r="M138" s="180">
        <v>2</v>
      </c>
      <c r="N138" s="167">
        <v>0.43</v>
      </c>
      <c r="O138">
        <f>ROWS($L$7:L138)</f>
        <v>132</v>
      </c>
      <c r="P138" t="str">
        <f>IF('Rating Form'!$K$22=L138,O138,"")</f>
        <v/>
      </c>
      <c r="Q138" t="str">
        <f>IFERROR(SMALL($P$7:P547,ROWS($P$7:P138)),"")</f>
        <v/>
      </c>
      <c r="W138">
        <v>133</v>
      </c>
      <c r="X138" s="232" t="s">
        <v>733</v>
      </c>
      <c r="Y138" s="233">
        <v>1</v>
      </c>
      <c r="Z138" s="233">
        <v>31</v>
      </c>
      <c r="AA138" s="233">
        <v>0</v>
      </c>
      <c r="AB138" s="238"/>
      <c r="AC138" s="238"/>
      <c r="AD138" s="238"/>
      <c r="AE138" s="238"/>
    </row>
    <row r="139" spans="6:31" ht="12.75" customHeight="1" x14ac:dyDescent="0.25">
      <c r="F139">
        <v>134</v>
      </c>
      <c r="G139" s="158" t="s">
        <v>498</v>
      </c>
      <c r="H139" s="159">
        <v>0.13</v>
      </c>
      <c r="I139" s="161">
        <v>5</v>
      </c>
      <c r="K139">
        <v>134</v>
      </c>
      <c r="L139" s="176" t="s">
        <v>137</v>
      </c>
      <c r="M139" s="180">
        <v>3</v>
      </c>
      <c r="N139" s="167">
        <v>0.6</v>
      </c>
      <c r="O139">
        <f>ROWS($L$7:L139)</f>
        <v>133</v>
      </c>
      <c r="P139" t="str">
        <f>IF('Rating Form'!$K$22=L139,O139,"")</f>
        <v/>
      </c>
      <c r="Q139" t="str">
        <f>IFERROR(SMALL($P$7:P548,ROWS($P$7:P139)),"")</f>
        <v/>
      </c>
      <c r="W139">
        <v>134</v>
      </c>
      <c r="X139" s="232" t="s">
        <v>734</v>
      </c>
      <c r="Y139" s="233">
        <v>2</v>
      </c>
      <c r="Z139" s="233">
        <v>9</v>
      </c>
      <c r="AA139" s="233">
        <v>60</v>
      </c>
      <c r="AB139" s="238"/>
      <c r="AC139" s="238"/>
      <c r="AD139" s="238"/>
      <c r="AE139" s="238"/>
    </row>
    <row r="140" spans="6:31" ht="12.75" customHeight="1" x14ac:dyDescent="0.25">
      <c r="F140">
        <v>135</v>
      </c>
      <c r="G140" s="158" t="s">
        <v>438</v>
      </c>
      <c r="H140" s="159">
        <v>0.21</v>
      </c>
      <c r="I140" s="161">
        <v>5</v>
      </c>
      <c r="K140">
        <v>135</v>
      </c>
      <c r="L140" s="176" t="s">
        <v>137</v>
      </c>
      <c r="M140" s="180">
        <v>4</v>
      </c>
      <c r="N140" s="167">
        <v>0.33</v>
      </c>
      <c r="O140">
        <f>ROWS($L$7:L140)</f>
        <v>134</v>
      </c>
      <c r="P140" t="str">
        <f>IF('Rating Form'!$K$22=L140,O140,"")</f>
        <v/>
      </c>
      <c r="Q140" t="str">
        <f>IFERROR(SMALL($P$7:P549,ROWS($P$7:P140)),"")</f>
        <v/>
      </c>
      <c r="W140">
        <v>135</v>
      </c>
      <c r="X140" s="232" t="s">
        <v>735</v>
      </c>
      <c r="Y140" s="233">
        <v>1</v>
      </c>
      <c r="Z140" s="233">
        <v>21</v>
      </c>
      <c r="AA140" s="233">
        <v>30</v>
      </c>
      <c r="AB140" s="238"/>
      <c r="AC140" s="238"/>
      <c r="AD140" s="238"/>
      <c r="AE140" s="238"/>
    </row>
    <row r="141" spans="6:31" ht="12.75" customHeight="1" x14ac:dyDescent="0.25">
      <c r="F141">
        <v>136</v>
      </c>
      <c r="G141" s="158" t="s">
        <v>291</v>
      </c>
      <c r="H141" s="159">
        <v>0.37</v>
      </c>
      <c r="I141" s="161">
        <v>25</v>
      </c>
      <c r="K141">
        <v>136</v>
      </c>
      <c r="L141" s="176" t="s">
        <v>137</v>
      </c>
      <c r="M141" s="180">
        <v>5</v>
      </c>
      <c r="N141" s="167">
        <v>0.36</v>
      </c>
      <c r="O141">
        <f>ROWS($L$7:L141)</f>
        <v>135</v>
      </c>
      <c r="P141" t="str">
        <f>IF('Rating Form'!$K$22=L141,O141,"")</f>
        <v/>
      </c>
      <c r="Q141" t="str">
        <f>IFERROR(SMALL($P$7:P550,ROWS($P$7:P141)),"")</f>
        <v/>
      </c>
      <c r="W141">
        <v>136</v>
      </c>
      <c r="X141" s="232" t="s">
        <v>736</v>
      </c>
      <c r="Y141" s="233">
        <v>2</v>
      </c>
      <c r="Z141" s="233">
        <v>20</v>
      </c>
      <c r="AA141" s="233">
        <v>30</v>
      </c>
      <c r="AB141" s="238"/>
      <c r="AC141" s="238"/>
      <c r="AD141" s="238"/>
      <c r="AE141" s="238"/>
    </row>
    <row r="142" spans="6:31" ht="12.75" customHeight="1" x14ac:dyDescent="0.25">
      <c r="F142">
        <v>137</v>
      </c>
      <c r="G142" s="158" t="s">
        <v>384</v>
      </c>
      <c r="H142" s="159">
        <v>0.27</v>
      </c>
      <c r="I142" s="161">
        <v>15</v>
      </c>
      <c r="K142">
        <v>137</v>
      </c>
      <c r="L142" s="176" t="s">
        <v>138</v>
      </c>
      <c r="M142" s="180">
        <v>1</v>
      </c>
      <c r="N142" s="167">
        <v>0.56000000000000005</v>
      </c>
      <c r="O142">
        <f>ROWS($L$7:L142)</f>
        <v>136</v>
      </c>
      <c r="P142" t="str">
        <f>IF('Rating Form'!$K$22=L142,O142,"")</f>
        <v/>
      </c>
      <c r="Q142" t="str">
        <f>IFERROR(SMALL($P$7:P551,ROWS($P$7:P142)),"")</f>
        <v/>
      </c>
      <c r="W142">
        <v>137</v>
      </c>
      <c r="X142" s="232" t="s">
        <v>737</v>
      </c>
      <c r="Y142" s="233">
        <v>1</v>
      </c>
      <c r="Z142" s="233">
        <v>26</v>
      </c>
      <c r="AA142" s="233">
        <v>15</v>
      </c>
      <c r="AB142" s="238"/>
      <c r="AC142" s="238"/>
      <c r="AD142" s="238"/>
      <c r="AE142" s="238"/>
    </row>
    <row r="143" spans="6:31" ht="12.75" customHeight="1" x14ac:dyDescent="0.25">
      <c r="F143">
        <v>138</v>
      </c>
      <c r="G143" s="158" t="s">
        <v>459</v>
      </c>
      <c r="H143" s="159">
        <v>0.18</v>
      </c>
      <c r="I143" s="161">
        <v>5</v>
      </c>
      <c r="K143">
        <v>138</v>
      </c>
      <c r="L143" s="176" t="s">
        <v>138</v>
      </c>
      <c r="M143" s="180">
        <v>2</v>
      </c>
      <c r="N143" s="167">
        <v>0.37</v>
      </c>
      <c r="O143">
        <f>ROWS($L$7:L143)</f>
        <v>137</v>
      </c>
      <c r="P143" t="str">
        <f>IF('Rating Form'!$K$22=L143,O143,"")</f>
        <v/>
      </c>
      <c r="Q143" t="str">
        <f>IFERROR(SMALL($P$7:P552,ROWS($P$7:P143)),"")</f>
        <v/>
      </c>
      <c r="W143">
        <v>138</v>
      </c>
      <c r="X143" s="232" t="s">
        <v>738</v>
      </c>
      <c r="Y143" s="233">
        <v>1</v>
      </c>
      <c r="Z143" s="233">
        <v>27</v>
      </c>
      <c r="AA143" s="233">
        <v>15</v>
      </c>
      <c r="AB143" s="238"/>
      <c r="AC143" s="238"/>
      <c r="AD143" s="238"/>
      <c r="AE143" s="238"/>
    </row>
    <row r="144" spans="6:31" ht="12.75" customHeight="1" x14ac:dyDescent="0.25">
      <c r="F144">
        <v>139</v>
      </c>
      <c r="G144" s="158" t="s">
        <v>453</v>
      </c>
      <c r="H144" s="159">
        <v>0.19</v>
      </c>
      <c r="I144" s="161">
        <v>5</v>
      </c>
      <c r="K144">
        <v>139</v>
      </c>
      <c r="L144" s="176" t="s">
        <v>138</v>
      </c>
      <c r="M144" s="180">
        <v>3</v>
      </c>
      <c r="N144" s="167">
        <v>0.56000000000000005</v>
      </c>
      <c r="O144">
        <f>ROWS($L$7:L144)</f>
        <v>138</v>
      </c>
      <c r="P144" t="str">
        <f>IF('Rating Form'!$K$22=L144,O144,"")</f>
        <v/>
      </c>
      <c r="Q144" t="str">
        <f>IFERROR(SMALL($P$7:P553,ROWS($P$7:P144)),"")</f>
        <v/>
      </c>
      <c r="W144">
        <v>139</v>
      </c>
      <c r="X144" s="232" t="s">
        <v>739</v>
      </c>
      <c r="Y144" s="233">
        <v>1</v>
      </c>
      <c r="Z144" s="233">
        <v>7</v>
      </c>
      <c r="AA144" s="233">
        <v>60</v>
      </c>
      <c r="AB144" s="238"/>
      <c r="AC144" s="238"/>
      <c r="AD144" s="238"/>
      <c r="AE144" s="238"/>
    </row>
    <row r="145" spans="6:31" ht="12.75" customHeight="1" x14ac:dyDescent="0.25">
      <c r="F145">
        <v>140</v>
      </c>
      <c r="G145" s="158" t="s">
        <v>546</v>
      </c>
      <c r="H145" s="159">
        <v>0.06</v>
      </c>
      <c r="I145" s="161">
        <v>5</v>
      </c>
      <c r="K145">
        <v>140</v>
      </c>
      <c r="L145" s="176" t="s">
        <v>138</v>
      </c>
      <c r="M145" s="180">
        <v>4</v>
      </c>
      <c r="N145" s="167">
        <v>0.15</v>
      </c>
      <c r="O145">
        <f>ROWS($L$7:L145)</f>
        <v>139</v>
      </c>
      <c r="P145" t="str">
        <f>IF('Rating Form'!$K$22=L145,O145,"")</f>
        <v/>
      </c>
      <c r="Q145" t="str">
        <f>IFERROR(SMALL($P$7:P554,ROWS($P$7:P145)),"")</f>
        <v/>
      </c>
      <c r="W145">
        <v>140</v>
      </c>
      <c r="X145" s="232" t="s">
        <v>740</v>
      </c>
      <c r="Y145" s="233">
        <v>1</v>
      </c>
      <c r="Z145" s="233">
        <v>29</v>
      </c>
      <c r="AA145" s="233">
        <v>15</v>
      </c>
      <c r="AB145" s="238"/>
      <c r="AC145" s="238"/>
      <c r="AD145" s="238"/>
      <c r="AE145" s="238"/>
    </row>
    <row r="146" spans="6:31" ht="12.75" customHeight="1" x14ac:dyDescent="0.25">
      <c r="F146">
        <v>141</v>
      </c>
      <c r="G146" s="158" t="s">
        <v>538</v>
      </c>
      <c r="H146" s="159">
        <v>7.0000000000000007E-2</v>
      </c>
      <c r="I146" s="161">
        <v>5</v>
      </c>
      <c r="K146">
        <v>141</v>
      </c>
      <c r="L146" s="176" t="s">
        <v>138</v>
      </c>
      <c r="M146" s="180">
        <v>5</v>
      </c>
      <c r="N146" s="167">
        <v>0.41</v>
      </c>
      <c r="O146">
        <f>ROWS($L$7:L146)</f>
        <v>140</v>
      </c>
      <c r="P146" t="str">
        <f>IF('Rating Form'!$K$22=L146,O146,"")</f>
        <v/>
      </c>
      <c r="Q146" t="str">
        <f>IFERROR(SMALL($P$7:P555,ROWS($P$7:P146)),"")</f>
        <v/>
      </c>
      <c r="W146">
        <v>141</v>
      </c>
      <c r="X146" s="232" t="s">
        <v>741</v>
      </c>
      <c r="Y146" s="233">
        <v>3</v>
      </c>
      <c r="Z146" s="233">
        <v>18</v>
      </c>
      <c r="AA146" s="233">
        <v>45</v>
      </c>
      <c r="AB146" s="238"/>
      <c r="AC146" s="238"/>
      <c r="AD146" s="238"/>
      <c r="AE146" s="238"/>
    </row>
    <row r="147" spans="6:31" ht="12.75" customHeight="1" x14ac:dyDescent="0.25">
      <c r="F147">
        <v>142</v>
      </c>
      <c r="G147" s="158" t="s">
        <v>323</v>
      </c>
      <c r="H147" s="159">
        <v>0.32</v>
      </c>
      <c r="I147" s="161">
        <v>15</v>
      </c>
      <c r="K147">
        <v>142</v>
      </c>
      <c r="L147" s="176" t="s">
        <v>139</v>
      </c>
      <c r="M147" s="180">
        <v>1</v>
      </c>
      <c r="N147" s="167">
        <v>0.2</v>
      </c>
      <c r="O147">
        <f>ROWS($L$7:L147)</f>
        <v>141</v>
      </c>
      <c r="P147" t="str">
        <f>IF('Rating Form'!$K$22=L147,O147,"")</f>
        <v/>
      </c>
      <c r="Q147" t="str">
        <f>IFERROR(SMALL($P$7:P556,ROWS($P$7:P147)),"")</f>
        <v/>
      </c>
      <c r="W147">
        <v>142</v>
      </c>
      <c r="X147" s="232" t="s">
        <v>742</v>
      </c>
      <c r="Y147" s="233">
        <v>1</v>
      </c>
      <c r="Z147" s="233">
        <v>30</v>
      </c>
      <c r="AA147" s="233">
        <v>15</v>
      </c>
      <c r="AB147" s="238"/>
      <c r="AC147" s="238"/>
      <c r="AD147" s="238"/>
      <c r="AE147" s="238"/>
    </row>
    <row r="148" spans="6:31" ht="12.75" customHeight="1" x14ac:dyDescent="0.25">
      <c r="F148">
        <v>143</v>
      </c>
      <c r="G148" s="158" t="s">
        <v>352</v>
      </c>
      <c r="H148" s="159">
        <v>0.3</v>
      </c>
      <c r="I148" s="161">
        <v>15</v>
      </c>
      <c r="K148">
        <v>143</v>
      </c>
      <c r="L148" s="176" t="s">
        <v>139</v>
      </c>
      <c r="M148" s="180">
        <v>2</v>
      </c>
      <c r="N148" s="167">
        <v>0.1</v>
      </c>
      <c r="O148">
        <f>ROWS($L$7:L148)</f>
        <v>142</v>
      </c>
      <c r="P148" t="str">
        <f>IF('Rating Form'!$K$22=L148,O148,"")</f>
        <v/>
      </c>
      <c r="Q148" t="str">
        <f>IFERROR(SMALL($P$7:P557,ROWS($P$7:P148)),"")</f>
        <v/>
      </c>
      <c r="W148">
        <v>143</v>
      </c>
      <c r="X148" s="232" t="s">
        <v>743</v>
      </c>
      <c r="Y148" s="233">
        <v>1</v>
      </c>
      <c r="Z148" s="233">
        <v>10</v>
      </c>
      <c r="AA148" s="233">
        <v>60</v>
      </c>
      <c r="AB148" s="238"/>
      <c r="AC148" s="238"/>
      <c r="AD148" s="238"/>
      <c r="AE148" s="238"/>
    </row>
    <row r="149" spans="6:31" ht="12.75" customHeight="1" x14ac:dyDescent="0.25">
      <c r="F149">
        <v>144</v>
      </c>
      <c r="G149" s="158" t="s">
        <v>564</v>
      </c>
      <c r="H149" s="159">
        <v>0</v>
      </c>
      <c r="I149" s="161">
        <v>5</v>
      </c>
      <c r="K149">
        <v>144</v>
      </c>
      <c r="L149" s="176" t="s">
        <v>139</v>
      </c>
      <c r="M149" s="180">
        <v>3</v>
      </c>
      <c r="N149" s="167">
        <v>0.22</v>
      </c>
      <c r="O149">
        <f>ROWS($L$7:L149)</f>
        <v>143</v>
      </c>
      <c r="P149" t="str">
        <f>IF('Rating Form'!$K$22=L149,O149,"")</f>
        <v/>
      </c>
      <c r="Q149" t="str">
        <f>IFERROR(SMALL($P$7:P558,ROWS($P$7:P149)),"")</f>
        <v/>
      </c>
      <c r="W149">
        <v>144</v>
      </c>
      <c r="X149" s="232" t="s">
        <v>744</v>
      </c>
      <c r="Y149" s="233">
        <v>1</v>
      </c>
      <c r="Z149" s="233">
        <v>20</v>
      </c>
      <c r="AA149" s="233">
        <v>30</v>
      </c>
      <c r="AB149" s="238"/>
      <c r="AC149" s="238"/>
      <c r="AD149" s="238"/>
      <c r="AE149" s="238"/>
    </row>
    <row r="150" spans="6:31" ht="12.75" customHeight="1" x14ac:dyDescent="0.25">
      <c r="F150">
        <v>145</v>
      </c>
      <c r="G150" s="158" t="s">
        <v>277</v>
      </c>
      <c r="H150" s="159">
        <v>0.39</v>
      </c>
      <c r="I150" s="161">
        <v>25</v>
      </c>
      <c r="K150">
        <v>145</v>
      </c>
      <c r="L150" s="176" t="s">
        <v>139</v>
      </c>
      <c r="M150" s="180">
        <v>4</v>
      </c>
      <c r="N150" s="167">
        <v>0.2</v>
      </c>
      <c r="O150">
        <f>ROWS($L$7:L150)</f>
        <v>144</v>
      </c>
      <c r="P150" t="str">
        <f>IF('Rating Form'!$K$22=L150,O150,"")</f>
        <v/>
      </c>
      <c r="Q150" t="str">
        <f>IFERROR(SMALL($P$7:P559,ROWS($P$7:P150)),"")</f>
        <v/>
      </c>
      <c r="W150">
        <v>145</v>
      </c>
      <c r="X150" s="232" t="s">
        <v>745</v>
      </c>
      <c r="Y150" s="233">
        <v>1</v>
      </c>
      <c r="Z150" s="233">
        <v>30</v>
      </c>
      <c r="AA150" s="233">
        <v>15</v>
      </c>
      <c r="AB150" s="238"/>
      <c r="AC150" s="238"/>
      <c r="AD150" s="238"/>
      <c r="AE150" s="238"/>
    </row>
    <row r="151" spans="6:31" ht="12.75" customHeight="1" x14ac:dyDescent="0.25">
      <c r="F151">
        <v>146</v>
      </c>
      <c r="G151" s="158" t="s">
        <v>362</v>
      </c>
      <c r="H151" s="159">
        <v>0.28999999999999998</v>
      </c>
      <c r="I151" s="161">
        <v>15</v>
      </c>
      <c r="K151">
        <v>146</v>
      </c>
      <c r="L151" s="176" t="s">
        <v>139</v>
      </c>
      <c r="M151" s="180">
        <v>5</v>
      </c>
      <c r="N151" s="167">
        <v>0.31</v>
      </c>
      <c r="O151">
        <f>ROWS($L$7:L151)</f>
        <v>145</v>
      </c>
      <c r="P151" t="str">
        <f>IF('Rating Form'!$K$22=L151,O151,"")</f>
        <v/>
      </c>
      <c r="Q151" t="str">
        <f>IFERROR(SMALL($P$7:P560,ROWS($P$7:P151)),"")</f>
        <v/>
      </c>
      <c r="W151">
        <v>146</v>
      </c>
      <c r="X151" s="232" t="s">
        <v>746</v>
      </c>
      <c r="Y151" s="233">
        <v>1</v>
      </c>
      <c r="Z151" s="233">
        <v>7</v>
      </c>
      <c r="AA151" s="233">
        <v>60</v>
      </c>
      <c r="AB151" s="238"/>
      <c r="AC151" s="238"/>
      <c r="AD151" s="238"/>
      <c r="AE151" s="238"/>
    </row>
    <row r="152" spans="6:31" ht="12.75" customHeight="1" x14ac:dyDescent="0.25">
      <c r="F152">
        <v>147</v>
      </c>
      <c r="G152" s="158" t="s">
        <v>265</v>
      </c>
      <c r="H152" s="159">
        <v>0.41</v>
      </c>
      <c r="I152" s="161">
        <v>25</v>
      </c>
      <c r="K152">
        <v>147</v>
      </c>
      <c r="L152" s="176" t="s">
        <v>140</v>
      </c>
      <c r="M152" s="180">
        <v>1</v>
      </c>
      <c r="N152" s="167">
        <v>0.16</v>
      </c>
      <c r="O152">
        <f>ROWS($L$7:L152)</f>
        <v>146</v>
      </c>
      <c r="P152" t="str">
        <f>IF('Rating Form'!$K$22=L152,O152,"")</f>
        <v/>
      </c>
      <c r="Q152" t="str">
        <f>IFERROR(SMALL($P$7:P561,ROWS($P$7:P152)),"")</f>
        <v/>
      </c>
      <c r="W152">
        <v>147</v>
      </c>
      <c r="X152" s="232" t="s">
        <v>747</v>
      </c>
      <c r="Y152" s="233">
        <v>2</v>
      </c>
      <c r="Z152" s="233">
        <v>23</v>
      </c>
      <c r="AA152" s="233">
        <v>30</v>
      </c>
      <c r="AB152" s="238"/>
      <c r="AC152" s="238"/>
      <c r="AD152" s="238"/>
      <c r="AE152" s="238"/>
    </row>
    <row r="153" spans="6:31" ht="12.75" customHeight="1" x14ac:dyDescent="0.25">
      <c r="F153">
        <v>148</v>
      </c>
      <c r="G153" s="158" t="s">
        <v>363</v>
      </c>
      <c r="H153" s="159">
        <v>0.28999999999999998</v>
      </c>
      <c r="I153" s="161">
        <v>15</v>
      </c>
      <c r="K153">
        <v>148</v>
      </c>
      <c r="L153" s="176" t="s">
        <v>140</v>
      </c>
      <c r="M153" s="180">
        <v>2</v>
      </c>
      <c r="N153" s="167">
        <v>0.27</v>
      </c>
      <c r="O153">
        <f>ROWS($L$7:L153)</f>
        <v>147</v>
      </c>
      <c r="P153" t="str">
        <f>IF('Rating Form'!$K$22=L153,O153,"")</f>
        <v/>
      </c>
      <c r="Q153" t="str">
        <f>IFERROR(SMALL($P$7:P562,ROWS($P$7:P153)),"")</f>
        <v/>
      </c>
    </row>
    <row r="154" spans="6:31" ht="12.75" customHeight="1" x14ac:dyDescent="0.25">
      <c r="F154">
        <v>149</v>
      </c>
      <c r="G154" s="158" t="s">
        <v>481</v>
      </c>
      <c r="H154" s="159">
        <v>0.15</v>
      </c>
      <c r="I154" s="161">
        <v>5</v>
      </c>
      <c r="K154">
        <v>149</v>
      </c>
      <c r="L154" s="176" t="s">
        <v>140</v>
      </c>
      <c r="M154" s="180">
        <v>3</v>
      </c>
      <c r="N154" s="167">
        <v>0.16</v>
      </c>
      <c r="O154">
        <f>ROWS($L$7:L154)</f>
        <v>148</v>
      </c>
      <c r="P154" t="str">
        <f>IF('Rating Form'!$K$22=L154,O154,"")</f>
        <v/>
      </c>
      <c r="Q154" t="str">
        <f>IFERROR(SMALL($P$7:P563,ROWS($P$7:P154)),"")</f>
        <v/>
      </c>
    </row>
    <row r="155" spans="6:31" ht="12.75" customHeight="1" x14ac:dyDescent="0.25">
      <c r="F155">
        <v>150</v>
      </c>
      <c r="G155" s="158" t="s">
        <v>371</v>
      </c>
      <c r="H155" s="159">
        <v>0.28000000000000003</v>
      </c>
      <c r="I155" s="161">
        <v>15</v>
      </c>
      <c r="K155">
        <v>150</v>
      </c>
      <c r="L155" s="176" t="s">
        <v>140</v>
      </c>
      <c r="M155" s="180">
        <v>4</v>
      </c>
      <c r="N155" s="167">
        <v>0.11</v>
      </c>
      <c r="O155">
        <f>ROWS($L$7:L155)</f>
        <v>149</v>
      </c>
      <c r="P155" t="str">
        <f>IF('Rating Form'!$K$22=L155,O155,"")</f>
        <v/>
      </c>
      <c r="Q155" t="str">
        <f>IFERROR(SMALL($P$7:P564,ROWS($P$7:P155)),"")</f>
        <v/>
      </c>
    </row>
    <row r="156" spans="6:31" ht="12.75" customHeight="1" x14ac:dyDescent="0.25">
      <c r="F156">
        <v>151</v>
      </c>
      <c r="G156" s="158" t="s">
        <v>556</v>
      </c>
      <c r="H156" s="159">
        <v>0.03</v>
      </c>
      <c r="I156" s="161">
        <v>5</v>
      </c>
      <c r="K156">
        <v>151</v>
      </c>
      <c r="L156" s="176" t="s">
        <v>140</v>
      </c>
      <c r="M156" s="180">
        <v>5</v>
      </c>
      <c r="N156" s="167">
        <v>0.12</v>
      </c>
      <c r="O156">
        <f>ROWS($L$7:L156)</f>
        <v>150</v>
      </c>
      <c r="P156" t="str">
        <f>IF('Rating Form'!$K$22=L156,O156,"")</f>
        <v/>
      </c>
      <c r="Q156" t="str">
        <f>IFERROR(SMALL($P$7:P565,ROWS($P$7:P156)),"")</f>
        <v/>
      </c>
    </row>
    <row r="157" spans="6:31" ht="12.75" customHeight="1" x14ac:dyDescent="0.25">
      <c r="F157">
        <v>152</v>
      </c>
      <c r="G157" s="158" t="s">
        <v>324</v>
      </c>
      <c r="H157" s="159">
        <v>0.32</v>
      </c>
      <c r="I157" s="161">
        <v>15</v>
      </c>
      <c r="K157">
        <v>152</v>
      </c>
      <c r="L157" s="176" t="s">
        <v>141</v>
      </c>
      <c r="M157" s="180">
        <v>1</v>
      </c>
      <c r="N157" s="167">
        <v>0.2</v>
      </c>
      <c r="O157">
        <f>ROWS($L$7:L157)</f>
        <v>151</v>
      </c>
      <c r="P157" t="str">
        <f>IF('Rating Form'!$K$22=L157,O157,"")</f>
        <v/>
      </c>
      <c r="Q157" t="str">
        <f>IFERROR(SMALL($P$7:P566,ROWS($P$7:P157)),"")</f>
        <v/>
      </c>
    </row>
    <row r="158" spans="6:31" ht="12.75" customHeight="1" x14ac:dyDescent="0.25">
      <c r="F158">
        <v>153</v>
      </c>
      <c r="G158" s="158" t="s">
        <v>353</v>
      </c>
      <c r="H158" s="159">
        <v>0.3</v>
      </c>
      <c r="I158" s="161">
        <v>15</v>
      </c>
      <c r="K158">
        <v>153</v>
      </c>
      <c r="L158" s="176" t="s">
        <v>141</v>
      </c>
      <c r="M158" s="180">
        <v>2</v>
      </c>
      <c r="N158" s="167">
        <v>0.22</v>
      </c>
      <c r="O158">
        <f>ROWS($L$7:L158)</f>
        <v>152</v>
      </c>
      <c r="P158" t="str">
        <f>IF('Rating Form'!$K$22=L158,O158,"")</f>
        <v/>
      </c>
      <c r="Q158" t="str">
        <f>IFERROR(SMALL($P$7:P567,ROWS($P$7:P158)),"")</f>
        <v/>
      </c>
    </row>
    <row r="159" spans="6:31" ht="12.75" customHeight="1" x14ac:dyDescent="0.25">
      <c r="F159">
        <v>154</v>
      </c>
      <c r="G159" s="158" t="s">
        <v>246</v>
      </c>
      <c r="H159" s="159">
        <v>0.45</v>
      </c>
      <c r="I159" s="161">
        <v>25</v>
      </c>
      <c r="K159">
        <v>154</v>
      </c>
      <c r="L159" s="176" t="s">
        <v>141</v>
      </c>
      <c r="M159" s="180">
        <v>3</v>
      </c>
      <c r="N159" s="167">
        <v>0.25</v>
      </c>
      <c r="O159">
        <f>ROWS($L$7:L159)</f>
        <v>153</v>
      </c>
      <c r="P159" t="str">
        <f>IF('Rating Form'!$K$22=L159,O159,"")</f>
        <v/>
      </c>
      <c r="Q159" t="str">
        <f>IFERROR(SMALL($P$7:P568,ROWS($P$7:P159)),"")</f>
        <v/>
      </c>
    </row>
    <row r="160" spans="6:31" ht="12.75" customHeight="1" x14ac:dyDescent="0.25">
      <c r="F160">
        <v>155</v>
      </c>
      <c r="G160" s="158" t="s">
        <v>298</v>
      </c>
      <c r="H160" s="159">
        <v>0.36</v>
      </c>
      <c r="I160" s="161">
        <v>25</v>
      </c>
      <c r="K160">
        <v>155</v>
      </c>
      <c r="L160" s="176" t="s">
        <v>141</v>
      </c>
      <c r="M160" s="180">
        <v>4</v>
      </c>
      <c r="N160" s="167">
        <v>0.24</v>
      </c>
      <c r="O160">
        <f>ROWS($L$7:L160)</f>
        <v>154</v>
      </c>
      <c r="P160" t="str">
        <f>IF('Rating Form'!$K$22=L160,O160,"")</f>
        <v/>
      </c>
      <c r="Q160" t="str">
        <f>IFERROR(SMALL($P$7:P569,ROWS($P$7:P160)),"")</f>
        <v/>
      </c>
    </row>
    <row r="161" spans="6:17" ht="12.75" customHeight="1" x14ac:dyDescent="0.25">
      <c r="F161">
        <v>156</v>
      </c>
      <c r="G161" s="158" t="s">
        <v>439</v>
      </c>
      <c r="H161" s="159">
        <v>0.21</v>
      </c>
      <c r="I161" s="161">
        <v>5</v>
      </c>
      <c r="K161">
        <v>156</v>
      </c>
      <c r="L161" s="176" t="s">
        <v>141</v>
      </c>
      <c r="M161" s="180">
        <v>5</v>
      </c>
      <c r="N161" s="167">
        <v>0.19</v>
      </c>
      <c r="O161">
        <f>ROWS($L$7:L161)</f>
        <v>155</v>
      </c>
      <c r="P161" t="str">
        <f>IF('Rating Form'!$K$22=L161,O161,"")</f>
        <v/>
      </c>
      <c r="Q161" t="str">
        <f>IFERROR(SMALL($P$7:P570,ROWS($P$7:P161)),"")</f>
        <v/>
      </c>
    </row>
    <row r="162" spans="6:17" ht="12.75" customHeight="1" x14ac:dyDescent="0.25">
      <c r="F162">
        <v>157</v>
      </c>
      <c r="G162" s="158" t="s">
        <v>344</v>
      </c>
      <c r="H162" s="159">
        <v>0.31</v>
      </c>
      <c r="I162" s="161">
        <v>15</v>
      </c>
      <c r="K162">
        <v>157</v>
      </c>
      <c r="L162" s="176" t="s">
        <v>142</v>
      </c>
      <c r="M162" s="180">
        <v>1</v>
      </c>
      <c r="N162" s="167">
        <v>0</v>
      </c>
      <c r="O162">
        <f>ROWS($L$7:L162)</f>
        <v>156</v>
      </c>
      <c r="P162" t="str">
        <f>IF('Rating Form'!$K$22=L162,O162,"")</f>
        <v/>
      </c>
      <c r="Q162" t="str">
        <f>IFERROR(SMALL($P$7:P571,ROWS($P$7:P162)),"")</f>
        <v/>
      </c>
    </row>
    <row r="163" spans="6:17" ht="12.75" customHeight="1" x14ac:dyDescent="0.25">
      <c r="F163">
        <v>158</v>
      </c>
      <c r="G163" s="158" t="s">
        <v>219</v>
      </c>
      <c r="H163" s="159">
        <v>0.54</v>
      </c>
      <c r="I163" s="161">
        <v>25</v>
      </c>
      <c r="K163">
        <v>158</v>
      </c>
      <c r="L163" s="176" t="s">
        <v>142</v>
      </c>
      <c r="M163" s="180">
        <v>2</v>
      </c>
      <c r="N163" s="167">
        <v>0.32</v>
      </c>
      <c r="O163">
        <f>ROWS($L$7:L163)</f>
        <v>157</v>
      </c>
      <c r="P163" t="str">
        <f>IF('Rating Form'!$K$22=L163,O163,"")</f>
        <v/>
      </c>
      <c r="Q163" t="str">
        <f>IFERROR(SMALL($P$7:P572,ROWS($P$7:P163)),"")</f>
        <v/>
      </c>
    </row>
    <row r="164" spans="6:17" ht="12.75" customHeight="1" x14ac:dyDescent="0.25">
      <c r="F164">
        <v>159</v>
      </c>
      <c r="G164" s="158" t="s">
        <v>526</v>
      </c>
      <c r="H164" s="159">
        <v>0.09</v>
      </c>
      <c r="I164" s="161">
        <v>5</v>
      </c>
      <c r="K164">
        <v>159</v>
      </c>
      <c r="L164" s="176" t="s">
        <v>142</v>
      </c>
      <c r="M164" s="180">
        <v>3</v>
      </c>
      <c r="N164" s="167">
        <v>0.46</v>
      </c>
      <c r="O164">
        <f>ROWS($L$7:L164)</f>
        <v>158</v>
      </c>
      <c r="P164" t="str">
        <f>IF('Rating Form'!$K$22=L164,O164,"")</f>
        <v/>
      </c>
      <c r="Q164" t="str">
        <f>IFERROR(SMALL($P$7:P573,ROWS($P$7:P164)),"")</f>
        <v/>
      </c>
    </row>
    <row r="165" spans="6:17" ht="12.75" customHeight="1" x14ac:dyDescent="0.25">
      <c r="F165">
        <v>160</v>
      </c>
      <c r="G165" s="158" t="s">
        <v>539</v>
      </c>
      <c r="H165" s="159">
        <v>7.0000000000000007E-2</v>
      </c>
      <c r="I165" s="161">
        <v>5</v>
      </c>
      <c r="K165">
        <v>160</v>
      </c>
      <c r="L165" s="176" t="s">
        <v>142</v>
      </c>
      <c r="M165" s="180">
        <v>4</v>
      </c>
      <c r="N165" s="167">
        <v>0.15</v>
      </c>
      <c r="O165">
        <f>ROWS($L$7:L165)</f>
        <v>159</v>
      </c>
      <c r="P165" t="str">
        <f>IF('Rating Form'!$K$22=L165,O165,"")</f>
        <v/>
      </c>
      <c r="Q165" t="str">
        <f>IFERROR(SMALL($P$7:P574,ROWS($P$7:P165)),"")</f>
        <v/>
      </c>
    </row>
    <row r="166" spans="6:17" ht="12.75" customHeight="1" x14ac:dyDescent="0.25">
      <c r="F166">
        <v>161</v>
      </c>
      <c r="G166" s="158" t="s">
        <v>482</v>
      </c>
      <c r="H166" s="159">
        <v>0.15</v>
      </c>
      <c r="I166" s="161">
        <v>5</v>
      </c>
      <c r="K166">
        <v>161</v>
      </c>
      <c r="L166" s="176" t="s">
        <v>142</v>
      </c>
      <c r="M166" s="180">
        <v>5</v>
      </c>
      <c r="N166" s="167">
        <v>0.66</v>
      </c>
      <c r="O166">
        <f>ROWS($L$7:L166)</f>
        <v>160</v>
      </c>
      <c r="P166" t="str">
        <f>IF('Rating Form'!$K$22=L166,O166,"")</f>
        <v/>
      </c>
      <c r="Q166" t="str">
        <f>IFERROR(SMALL($P$7:P575,ROWS($P$7:P166)),"")</f>
        <v/>
      </c>
    </row>
    <row r="167" spans="6:17" ht="12.75" customHeight="1" x14ac:dyDescent="0.25">
      <c r="F167">
        <v>162</v>
      </c>
      <c r="G167" s="158" t="s">
        <v>454</v>
      </c>
      <c r="H167" s="159">
        <v>0.19</v>
      </c>
      <c r="I167" s="161">
        <v>5</v>
      </c>
      <c r="K167">
        <v>162</v>
      </c>
      <c r="L167" s="176" t="s">
        <v>143</v>
      </c>
      <c r="M167" s="180">
        <v>1</v>
      </c>
      <c r="N167" s="167">
        <v>0.34</v>
      </c>
      <c r="O167">
        <f>ROWS($L$7:L167)</f>
        <v>161</v>
      </c>
      <c r="P167" t="str">
        <f>IF('Rating Form'!$K$22=L167,O167,"")</f>
        <v/>
      </c>
      <c r="Q167" t="str">
        <f>IFERROR(SMALL($P$7:P576,ROWS($P$7:P167)),"")</f>
        <v/>
      </c>
    </row>
    <row r="168" spans="6:17" ht="12.75" customHeight="1" x14ac:dyDescent="0.25">
      <c r="F168">
        <v>163</v>
      </c>
      <c r="G168" s="158" t="s">
        <v>314</v>
      </c>
      <c r="H168" s="159">
        <v>0.33</v>
      </c>
      <c r="I168" s="161">
        <v>15</v>
      </c>
      <c r="K168">
        <v>163</v>
      </c>
      <c r="L168" s="176" t="s">
        <v>143</v>
      </c>
      <c r="M168" s="180">
        <v>2</v>
      </c>
      <c r="N168" s="167">
        <v>0.36</v>
      </c>
      <c r="O168">
        <f>ROWS($L$7:L168)</f>
        <v>162</v>
      </c>
      <c r="P168" t="str">
        <f>IF('Rating Form'!$K$22=L168,O168,"")</f>
        <v/>
      </c>
      <c r="Q168" t="str">
        <f>IFERROR(SMALL($P$7:P577,ROWS($P$7:P168)),"")</f>
        <v/>
      </c>
    </row>
    <row r="169" spans="6:17" ht="12.75" customHeight="1" x14ac:dyDescent="0.25">
      <c r="F169">
        <v>164</v>
      </c>
      <c r="G169" s="158" t="s">
        <v>562</v>
      </c>
      <c r="H169" s="159">
        <v>0.01</v>
      </c>
      <c r="I169" s="161">
        <v>5</v>
      </c>
      <c r="K169">
        <v>164</v>
      </c>
      <c r="L169" s="176" t="s">
        <v>143</v>
      </c>
      <c r="M169" s="180">
        <v>3</v>
      </c>
      <c r="N169" s="167">
        <v>0.25</v>
      </c>
      <c r="O169">
        <f>ROWS($L$7:L169)</f>
        <v>163</v>
      </c>
      <c r="P169" t="str">
        <f>IF('Rating Form'!$K$22=L169,O169,"")</f>
        <v/>
      </c>
      <c r="Q169" t="str">
        <f>IFERROR(SMALL($P$7:P578,ROWS($P$7:P169)),"")</f>
        <v/>
      </c>
    </row>
    <row r="170" spans="6:17" ht="12.75" customHeight="1" x14ac:dyDescent="0.25">
      <c r="F170">
        <v>165</v>
      </c>
      <c r="G170" s="158" t="s">
        <v>309</v>
      </c>
      <c r="H170" s="159">
        <v>0.34</v>
      </c>
      <c r="I170" s="161">
        <v>15</v>
      </c>
      <c r="K170">
        <v>165</v>
      </c>
      <c r="L170" s="176" t="s">
        <v>143</v>
      </c>
      <c r="M170" s="180">
        <v>4</v>
      </c>
      <c r="N170" s="167">
        <v>0.37</v>
      </c>
      <c r="O170">
        <f>ROWS($L$7:L170)</f>
        <v>164</v>
      </c>
      <c r="P170" t="str">
        <f>IF('Rating Form'!$K$22=L170,O170,"")</f>
        <v/>
      </c>
      <c r="Q170" t="str">
        <f>IFERROR(SMALL($P$7:P579,ROWS($P$7:P170)),"")</f>
        <v/>
      </c>
    </row>
    <row r="171" spans="6:17" ht="12.75" customHeight="1" x14ac:dyDescent="0.25">
      <c r="F171">
        <v>166</v>
      </c>
      <c r="G171" s="158" t="s">
        <v>266</v>
      </c>
      <c r="H171" s="159">
        <v>0.41</v>
      </c>
      <c r="I171" s="161">
        <v>25</v>
      </c>
      <c r="K171">
        <v>166</v>
      </c>
      <c r="L171" s="176" t="s">
        <v>143</v>
      </c>
      <c r="M171" s="180">
        <v>5</v>
      </c>
      <c r="N171" s="167">
        <v>0.42</v>
      </c>
      <c r="O171">
        <f>ROWS($L$7:L171)</f>
        <v>165</v>
      </c>
      <c r="P171" t="str">
        <f>IF('Rating Form'!$K$22=L171,O171,"")</f>
        <v/>
      </c>
      <c r="Q171" t="str">
        <f>IFERROR(SMALL($P$7:P580,ROWS($P$7:P171)),"")</f>
        <v/>
      </c>
    </row>
    <row r="172" spans="6:17" ht="12.75" customHeight="1" x14ac:dyDescent="0.25">
      <c r="F172">
        <v>167</v>
      </c>
      <c r="G172" s="158" t="s">
        <v>547</v>
      </c>
      <c r="H172" s="159">
        <v>0.06</v>
      </c>
      <c r="I172" s="161">
        <v>5</v>
      </c>
      <c r="K172">
        <v>167</v>
      </c>
      <c r="L172" s="176" t="s">
        <v>144</v>
      </c>
      <c r="M172" s="180">
        <v>1</v>
      </c>
      <c r="N172" s="167">
        <v>0.19</v>
      </c>
      <c r="O172">
        <f>ROWS($L$7:L172)</f>
        <v>166</v>
      </c>
      <c r="P172" t="str">
        <f>IF('Rating Form'!$K$22=L172,O172,"")</f>
        <v/>
      </c>
      <c r="Q172" t="str">
        <f>IFERROR(SMALL($P$7:P581,ROWS($P$7:P172)),"")</f>
        <v/>
      </c>
    </row>
    <row r="173" spans="6:17" ht="12.75" customHeight="1" x14ac:dyDescent="0.25">
      <c r="F173">
        <v>168</v>
      </c>
      <c r="G173" s="158" t="s">
        <v>446</v>
      </c>
      <c r="H173" s="159">
        <v>0.2</v>
      </c>
      <c r="I173" s="161">
        <v>5</v>
      </c>
      <c r="K173">
        <v>168</v>
      </c>
      <c r="L173" s="176" t="s">
        <v>144</v>
      </c>
      <c r="M173" s="180">
        <v>2</v>
      </c>
      <c r="N173" s="167">
        <v>0.21</v>
      </c>
      <c r="O173">
        <f>ROWS($L$7:L173)</f>
        <v>167</v>
      </c>
      <c r="P173" t="str">
        <f>IF('Rating Form'!$K$22=L173,O173,"")</f>
        <v/>
      </c>
      <c r="Q173" t="str">
        <f>IFERROR(SMALL($P$7:P582,ROWS($P$7:P173)),"")</f>
        <v/>
      </c>
    </row>
    <row r="174" spans="6:17" ht="12.75" customHeight="1" x14ac:dyDescent="0.25">
      <c r="F174">
        <v>169</v>
      </c>
      <c r="G174" s="158" t="s">
        <v>345</v>
      </c>
      <c r="H174" s="159">
        <v>0.31</v>
      </c>
      <c r="I174" s="161">
        <v>15</v>
      </c>
      <c r="K174">
        <v>169</v>
      </c>
      <c r="L174" s="176" t="s">
        <v>144</v>
      </c>
      <c r="M174" s="180">
        <v>3</v>
      </c>
      <c r="N174" s="167">
        <v>0.15</v>
      </c>
      <c r="O174">
        <f>ROWS($L$7:L174)</f>
        <v>168</v>
      </c>
      <c r="P174" t="str">
        <f>IF('Rating Form'!$K$22=L174,O174,"")</f>
        <v/>
      </c>
      <c r="Q174" t="str">
        <f>IFERROR(SMALL($P$7:P583,ROWS($P$7:P174)),"")</f>
        <v/>
      </c>
    </row>
    <row r="175" spans="6:17" ht="12.75" customHeight="1" x14ac:dyDescent="0.25">
      <c r="F175">
        <v>170</v>
      </c>
      <c r="G175" s="158" t="s">
        <v>440</v>
      </c>
      <c r="H175" s="159">
        <v>0.21</v>
      </c>
      <c r="I175" s="161">
        <v>5</v>
      </c>
      <c r="K175">
        <v>170</v>
      </c>
      <c r="L175" s="176" t="s">
        <v>144</v>
      </c>
      <c r="M175" s="180">
        <v>4</v>
      </c>
      <c r="N175" s="167">
        <v>0.24</v>
      </c>
      <c r="O175">
        <f>ROWS($L$7:L175)</f>
        <v>169</v>
      </c>
      <c r="P175" t="str">
        <f>IF('Rating Form'!$K$22=L175,O175,"")</f>
        <v/>
      </c>
      <c r="Q175" t="str">
        <f>IFERROR(SMALL($P$7:P584,ROWS($P$7:P175)),"")</f>
        <v/>
      </c>
    </row>
    <row r="176" spans="6:17" ht="12.75" customHeight="1" x14ac:dyDescent="0.25">
      <c r="F176">
        <v>171</v>
      </c>
      <c r="G176" s="158" t="s">
        <v>563</v>
      </c>
      <c r="H176" s="159">
        <v>0.01</v>
      </c>
      <c r="I176" s="161">
        <v>5</v>
      </c>
      <c r="K176">
        <v>171</v>
      </c>
      <c r="L176" s="176" t="s">
        <v>144</v>
      </c>
      <c r="M176" s="180">
        <v>5</v>
      </c>
      <c r="N176" s="167">
        <v>0.43</v>
      </c>
      <c r="O176">
        <f>ROWS($L$7:L176)</f>
        <v>170</v>
      </c>
      <c r="P176" t="str">
        <f>IF('Rating Form'!$K$22=L176,O176,"")</f>
        <v/>
      </c>
      <c r="Q176" t="str">
        <f>IFERROR(SMALL($P$7:P585,ROWS($P$7:P176)),"")</f>
        <v/>
      </c>
    </row>
    <row r="177" spans="6:17" ht="12.75" customHeight="1" x14ac:dyDescent="0.25">
      <c r="F177">
        <v>172</v>
      </c>
      <c r="G177" s="158" t="s">
        <v>325</v>
      </c>
      <c r="H177" s="159">
        <v>0.32</v>
      </c>
      <c r="I177" s="161">
        <v>15</v>
      </c>
      <c r="K177">
        <v>172</v>
      </c>
      <c r="L177" s="176" t="s">
        <v>145</v>
      </c>
      <c r="M177" s="180">
        <v>1</v>
      </c>
      <c r="N177" s="167">
        <v>0.5</v>
      </c>
      <c r="O177">
        <f>ROWS($L$7:L177)</f>
        <v>171</v>
      </c>
      <c r="P177" t="str">
        <f>IF('Rating Form'!$K$22=L177,O177,"")</f>
        <v/>
      </c>
      <c r="Q177" t="str">
        <f>IFERROR(SMALL($P$7:P586,ROWS($P$7:P177)),"")</f>
        <v/>
      </c>
    </row>
    <row r="178" spans="6:17" ht="12.75" customHeight="1" x14ac:dyDescent="0.25">
      <c r="F178">
        <v>173</v>
      </c>
      <c r="G178" s="158" t="s">
        <v>519</v>
      </c>
      <c r="H178" s="159">
        <v>0.1</v>
      </c>
      <c r="I178" s="161">
        <v>5</v>
      </c>
      <c r="K178">
        <v>173</v>
      </c>
      <c r="L178" s="176" t="s">
        <v>145</v>
      </c>
      <c r="M178" s="180">
        <v>2</v>
      </c>
      <c r="N178" s="167">
        <v>0.35</v>
      </c>
      <c r="O178">
        <f>ROWS($L$7:L178)</f>
        <v>172</v>
      </c>
      <c r="P178" t="str">
        <f>IF('Rating Form'!$K$22=L178,O178,"")</f>
        <v/>
      </c>
      <c r="Q178" t="str">
        <f>IFERROR(SMALL($P$7:P587,ROWS($P$7:P178)),"")</f>
        <v/>
      </c>
    </row>
    <row r="179" spans="6:17" ht="12.75" customHeight="1" x14ac:dyDescent="0.25">
      <c r="F179">
        <v>174</v>
      </c>
      <c r="G179" s="158" t="s">
        <v>254</v>
      </c>
      <c r="H179" s="159">
        <v>0.43</v>
      </c>
      <c r="I179" s="161">
        <v>25</v>
      </c>
      <c r="K179">
        <v>174</v>
      </c>
      <c r="L179" s="176" t="s">
        <v>145</v>
      </c>
      <c r="M179" s="180">
        <v>3</v>
      </c>
      <c r="N179" s="167">
        <v>0.16</v>
      </c>
      <c r="O179">
        <f>ROWS($L$7:L179)</f>
        <v>173</v>
      </c>
      <c r="P179" t="str">
        <f>IF('Rating Form'!$K$22=L179,O179,"")</f>
        <v/>
      </c>
      <c r="Q179" t="str">
        <f>IFERROR(SMALL($P$7:P588,ROWS($P$7:P179)),"")</f>
        <v/>
      </c>
    </row>
    <row r="180" spans="6:17" ht="12.75" customHeight="1" x14ac:dyDescent="0.25">
      <c r="F180">
        <v>175</v>
      </c>
      <c r="G180" s="158" t="s">
        <v>532</v>
      </c>
      <c r="H180" s="159">
        <v>0.08</v>
      </c>
      <c r="I180" s="161">
        <v>5</v>
      </c>
      <c r="K180">
        <v>175</v>
      </c>
      <c r="L180" s="176" t="s">
        <v>145</v>
      </c>
      <c r="M180" s="180">
        <v>4</v>
      </c>
      <c r="N180" s="167">
        <v>0.15</v>
      </c>
      <c r="O180">
        <f>ROWS($L$7:L180)</f>
        <v>174</v>
      </c>
      <c r="P180" t="str">
        <f>IF('Rating Form'!$K$22=L180,O180,"")</f>
        <v/>
      </c>
      <c r="Q180" t="str">
        <f>IFERROR(SMALL($P$7:P589,ROWS($P$7:P180)),"")</f>
        <v/>
      </c>
    </row>
    <row r="181" spans="6:17" ht="12.75" customHeight="1" x14ac:dyDescent="0.25">
      <c r="F181">
        <v>176</v>
      </c>
      <c r="G181" s="158" t="s">
        <v>499</v>
      </c>
      <c r="H181" s="159">
        <v>0.13</v>
      </c>
      <c r="I181" s="161">
        <v>5</v>
      </c>
      <c r="K181">
        <v>176</v>
      </c>
      <c r="L181" s="176" t="s">
        <v>145</v>
      </c>
      <c r="M181" s="180">
        <v>5</v>
      </c>
      <c r="N181" s="167">
        <v>0.38</v>
      </c>
      <c r="O181">
        <f>ROWS($L$7:L181)</f>
        <v>175</v>
      </c>
      <c r="P181" t="str">
        <f>IF('Rating Form'!$K$22=L181,O181,"")</f>
        <v/>
      </c>
      <c r="Q181" t="str">
        <f>IFERROR(SMALL($P$7:P590,ROWS($P$7:P181)),"")</f>
        <v/>
      </c>
    </row>
    <row r="182" spans="6:17" ht="12.75" customHeight="1" x14ac:dyDescent="0.25">
      <c r="F182">
        <v>177</v>
      </c>
      <c r="G182" s="158" t="s">
        <v>527</v>
      </c>
      <c r="H182" s="159">
        <v>0.09</v>
      </c>
      <c r="I182" s="161">
        <v>5</v>
      </c>
      <c r="K182">
        <v>177</v>
      </c>
      <c r="L182" s="176" t="s">
        <v>146</v>
      </c>
      <c r="M182" s="180">
        <v>1</v>
      </c>
      <c r="N182" s="167">
        <v>0.13</v>
      </c>
      <c r="O182">
        <f>ROWS($L$7:L182)</f>
        <v>176</v>
      </c>
      <c r="P182" t="str">
        <f>IF('Rating Form'!$K$22=L182,O182,"")</f>
        <v/>
      </c>
      <c r="Q182" t="str">
        <f>IFERROR(SMALL($P$7:P591,ROWS($P$7:P182)),"")</f>
        <v/>
      </c>
    </row>
    <row r="183" spans="6:17" ht="12.75" customHeight="1" x14ac:dyDescent="0.25">
      <c r="F183">
        <v>178</v>
      </c>
      <c r="G183" s="158" t="s">
        <v>354</v>
      </c>
      <c r="H183" s="159">
        <v>0.3</v>
      </c>
      <c r="I183" s="161">
        <v>15</v>
      </c>
      <c r="K183">
        <v>178</v>
      </c>
      <c r="L183" s="176" t="s">
        <v>146</v>
      </c>
      <c r="M183" s="180">
        <v>2</v>
      </c>
      <c r="N183" s="167">
        <v>0.25</v>
      </c>
      <c r="O183">
        <f>ROWS($L$7:L183)</f>
        <v>177</v>
      </c>
      <c r="P183" t="str">
        <f>IF('Rating Form'!$K$22=L183,O183,"")</f>
        <v/>
      </c>
      <c r="Q183" t="str">
        <f>IFERROR(SMALL($P$7:P592,ROWS($P$7:P183)),"")</f>
        <v/>
      </c>
    </row>
    <row r="184" spans="6:17" ht="12.75" customHeight="1" x14ac:dyDescent="0.25">
      <c r="F184">
        <v>179</v>
      </c>
      <c r="G184" s="158" t="s">
        <v>255</v>
      </c>
      <c r="H184" s="159">
        <v>0.43</v>
      </c>
      <c r="I184" s="161">
        <v>25</v>
      </c>
      <c r="K184">
        <v>179</v>
      </c>
      <c r="L184" s="176" t="s">
        <v>146</v>
      </c>
      <c r="M184" s="180">
        <v>3</v>
      </c>
      <c r="N184" s="167">
        <v>0.2</v>
      </c>
      <c r="O184">
        <f>ROWS($L$7:L184)</f>
        <v>178</v>
      </c>
      <c r="P184" t="str">
        <f>IF('Rating Form'!$K$22=L184,O184,"")</f>
        <v/>
      </c>
      <c r="Q184" t="str">
        <f>IFERROR(SMALL($P$7:P593,ROWS($P$7:P184)),"")</f>
        <v/>
      </c>
    </row>
    <row r="185" spans="6:17" ht="12.75" customHeight="1" x14ac:dyDescent="0.25">
      <c r="F185">
        <v>180</v>
      </c>
      <c r="G185" s="158" t="s">
        <v>355</v>
      </c>
      <c r="H185" s="159">
        <v>0.3</v>
      </c>
      <c r="I185" s="161">
        <v>15</v>
      </c>
      <c r="K185">
        <v>180</v>
      </c>
      <c r="L185" s="176" t="s">
        <v>146</v>
      </c>
      <c r="M185" s="180">
        <v>4</v>
      </c>
      <c r="N185" s="167">
        <v>0.28000000000000003</v>
      </c>
      <c r="O185">
        <f>ROWS($L$7:L185)</f>
        <v>179</v>
      </c>
      <c r="P185" t="str">
        <f>IF('Rating Form'!$K$22=L185,O185,"")</f>
        <v/>
      </c>
      <c r="Q185" t="str">
        <f>IFERROR(SMALL($P$7:P594,ROWS($P$7:P185)),"")</f>
        <v/>
      </c>
    </row>
    <row r="186" spans="6:17" ht="12.75" customHeight="1" x14ac:dyDescent="0.25">
      <c r="F186">
        <v>181</v>
      </c>
      <c r="G186" s="158" t="s">
        <v>299</v>
      </c>
      <c r="H186" s="159">
        <v>0.36</v>
      </c>
      <c r="I186" s="161">
        <v>25</v>
      </c>
      <c r="K186">
        <v>181</v>
      </c>
      <c r="L186" s="176" t="s">
        <v>146</v>
      </c>
      <c r="M186" s="180">
        <v>5</v>
      </c>
      <c r="N186" s="167">
        <v>0.38</v>
      </c>
      <c r="O186">
        <f>ROWS($L$7:L186)</f>
        <v>180</v>
      </c>
      <c r="P186" t="str">
        <f>IF('Rating Form'!$K$22=L186,O186,"")</f>
        <v/>
      </c>
      <c r="Q186" t="str">
        <f>IFERROR(SMALL($P$7:P595,ROWS($P$7:P186)),"")</f>
        <v/>
      </c>
    </row>
    <row r="187" spans="6:17" ht="12.75" customHeight="1" x14ac:dyDescent="0.25">
      <c r="F187">
        <v>182</v>
      </c>
      <c r="G187" s="158" t="s">
        <v>271</v>
      </c>
      <c r="H187" s="159">
        <v>0.4</v>
      </c>
      <c r="I187" s="161">
        <v>25</v>
      </c>
      <c r="K187">
        <v>182</v>
      </c>
      <c r="L187" s="176" t="s">
        <v>147</v>
      </c>
      <c r="M187" s="180">
        <v>1</v>
      </c>
      <c r="N187" s="167">
        <v>0.16</v>
      </c>
      <c r="O187">
        <f>ROWS($L$7:L187)</f>
        <v>181</v>
      </c>
      <c r="P187" t="str">
        <f>IF('Rating Form'!$K$22=L187,O187,"")</f>
        <v/>
      </c>
      <c r="Q187" t="str">
        <f>IFERROR(SMALL($P$7:P596,ROWS($P$7:P187)),"")</f>
        <v/>
      </c>
    </row>
    <row r="188" spans="6:17" ht="12.75" customHeight="1" x14ac:dyDescent="0.25">
      <c r="F188">
        <v>183</v>
      </c>
      <c r="G188" s="158" t="s">
        <v>475</v>
      </c>
      <c r="H188" s="159">
        <v>0.16</v>
      </c>
      <c r="I188" s="161">
        <v>5</v>
      </c>
      <c r="K188">
        <v>183</v>
      </c>
      <c r="L188" s="176" t="s">
        <v>147</v>
      </c>
      <c r="M188" s="180">
        <v>2</v>
      </c>
      <c r="N188" s="167">
        <v>0.28000000000000003</v>
      </c>
      <c r="O188">
        <f>ROWS($L$7:L188)</f>
        <v>182</v>
      </c>
      <c r="P188" t="str">
        <f>IF('Rating Form'!$K$22=L188,O188,"")</f>
        <v/>
      </c>
      <c r="Q188" t="str">
        <f>IFERROR(SMALL($P$7:P597,ROWS($P$7:P188)),"")</f>
        <v/>
      </c>
    </row>
    <row r="189" spans="6:17" ht="12.75" customHeight="1" x14ac:dyDescent="0.25">
      <c r="F189">
        <v>184</v>
      </c>
      <c r="G189" s="158" t="s">
        <v>552</v>
      </c>
      <c r="H189" s="159">
        <v>0.05</v>
      </c>
      <c r="I189" s="161">
        <v>5</v>
      </c>
      <c r="K189">
        <v>184</v>
      </c>
      <c r="L189" s="176" t="s">
        <v>147</v>
      </c>
      <c r="M189" s="180">
        <v>3</v>
      </c>
      <c r="N189" s="167">
        <v>0.2</v>
      </c>
      <c r="O189">
        <f>ROWS($L$7:L189)</f>
        <v>183</v>
      </c>
      <c r="P189" t="str">
        <f>IF('Rating Form'!$K$22=L189,O189,"")</f>
        <v/>
      </c>
      <c r="Q189" t="str">
        <f>IFERROR(SMALL($P$7:P598,ROWS($P$7:P189)),"")</f>
        <v/>
      </c>
    </row>
    <row r="190" spans="6:17" ht="12.75" customHeight="1" x14ac:dyDescent="0.25">
      <c r="F190">
        <v>185</v>
      </c>
      <c r="G190" s="158" t="s">
        <v>540</v>
      </c>
      <c r="H190" s="159">
        <v>7.0000000000000007E-2</v>
      </c>
      <c r="I190" s="161">
        <v>5</v>
      </c>
      <c r="K190">
        <v>185</v>
      </c>
      <c r="L190" s="176" t="s">
        <v>147</v>
      </c>
      <c r="M190" s="180">
        <v>4</v>
      </c>
      <c r="N190" s="167">
        <v>0.06</v>
      </c>
      <c r="O190">
        <f>ROWS($L$7:L190)</f>
        <v>184</v>
      </c>
      <c r="P190" t="str">
        <f>IF('Rating Form'!$K$22=L190,O190,"")</f>
        <v/>
      </c>
      <c r="Q190" t="str">
        <f>IFERROR(SMALL($P$7:P599,ROWS($P$7:P190)),"")</f>
        <v/>
      </c>
    </row>
    <row r="191" spans="6:17" ht="12.75" customHeight="1" x14ac:dyDescent="0.25">
      <c r="F191">
        <v>186</v>
      </c>
      <c r="G191" s="158" t="s">
        <v>229</v>
      </c>
      <c r="H191" s="159">
        <v>0.5</v>
      </c>
      <c r="I191" s="161">
        <v>25</v>
      </c>
      <c r="K191">
        <v>186</v>
      </c>
      <c r="L191" s="176" t="s">
        <v>147</v>
      </c>
      <c r="M191" s="180">
        <v>5</v>
      </c>
      <c r="N191" s="167">
        <v>0.11</v>
      </c>
      <c r="O191">
        <f>ROWS($L$7:L191)</f>
        <v>185</v>
      </c>
      <c r="P191" t="str">
        <f>IF('Rating Form'!$K$22=L191,O191,"")</f>
        <v/>
      </c>
      <c r="Q191" t="str">
        <f>IFERROR(SMALL($P$7:P600,ROWS($P$7:P191)),"")</f>
        <v/>
      </c>
    </row>
    <row r="192" spans="6:17" ht="12.75" customHeight="1" x14ac:dyDescent="0.25">
      <c r="F192">
        <v>187</v>
      </c>
      <c r="G192" s="158" t="s">
        <v>234</v>
      </c>
      <c r="H192" s="159">
        <v>0.49</v>
      </c>
      <c r="I192" s="161">
        <v>25</v>
      </c>
      <c r="K192">
        <v>187</v>
      </c>
      <c r="L192" s="176" t="s">
        <v>148</v>
      </c>
      <c r="M192" s="180">
        <v>1</v>
      </c>
      <c r="N192" s="167">
        <v>0.1</v>
      </c>
      <c r="O192">
        <f>ROWS($L$7:L192)</f>
        <v>186</v>
      </c>
      <c r="P192" t="str">
        <f>IF('Rating Form'!$K$22=L192,O192,"")</f>
        <v/>
      </c>
      <c r="Q192" t="str">
        <f>IFERROR(SMALL($P$7:P601,ROWS($P$7:P192)),"")</f>
        <v/>
      </c>
    </row>
    <row r="193" spans="6:17" ht="12.75" customHeight="1" x14ac:dyDescent="0.25">
      <c r="F193">
        <v>188</v>
      </c>
      <c r="G193" s="158" t="s">
        <v>557</v>
      </c>
      <c r="H193" s="159">
        <v>0.03</v>
      </c>
      <c r="I193" s="161">
        <v>5</v>
      </c>
      <c r="K193">
        <v>188</v>
      </c>
      <c r="L193" s="176" t="s">
        <v>148</v>
      </c>
      <c r="M193" s="180">
        <v>2</v>
      </c>
      <c r="N193" s="167">
        <v>0.4</v>
      </c>
      <c r="O193">
        <f>ROWS($L$7:L193)</f>
        <v>187</v>
      </c>
      <c r="P193" t="str">
        <f>IF('Rating Form'!$K$22=L193,O193,"")</f>
        <v/>
      </c>
      <c r="Q193" t="str">
        <f>IFERROR(SMALL($P$7:P602,ROWS($P$7:P193)),"")</f>
        <v/>
      </c>
    </row>
    <row r="194" spans="6:17" ht="12.75" customHeight="1" x14ac:dyDescent="0.25">
      <c r="F194">
        <v>189</v>
      </c>
      <c r="G194" s="158" t="s">
        <v>326</v>
      </c>
      <c r="H194" s="159">
        <v>0.32</v>
      </c>
      <c r="I194" s="161">
        <v>15</v>
      </c>
      <c r="K194">
        <v>189</v>
      </c>
      <c r="L194" s="176" t="s">
        <v>148</v>
      </c>
      <c r="M194" s="180">
        <v>3</v>
      </c>
      <c r="N194" s="167">
        <v>0.16</v>
      </c>
      <c r="O194">
        <f>ROWS($L$7:L194)</f>
        <v>188</v>
      </c>
      <c r="P194" t="str">
        <f>IF('Rating Form'!$K$22=L194,O194,"")</f>
        <v/>
      </c>
      <c r="Q194" t="str">
        <f>IFERROR(SMALL($P$7:P603,ROWS($P$7:P194)),"")</f>
        <v/>
      </c>
    </row>
    <row r="195" spans="6:17" ht="12.75" customHeight="1" x14ac:dyDescent="0.25">
      <c r="F195">
        <v>190</v>
      </c>
      <c r="G195" s="158" t="s">
        <v>372</v>
      </c>
      <c r="H195" s="159">
        <v>0.28000000000000003</v>
      </c>
      <c r="I195" s="161">
        <v>15</v>
      </c>
      <c r="K195">
        <v>190</v>
      </c>
      <c r="L195" s="176" t="s">
        <v>148</v>
      </c>
      <c r="M195" s="180">
        <v>4</v>
      </c>
      <c r="N195" s="167">
        <v>0.42</v>
      </c>
      <c r="O195">
        <f>ROWS($L$7:L195)</f>
        <v>189</v>
      </c>
      <c r="P195" t="str">
        <f>IF('Rating Form'!$K$22=L195,O195,"")</f>
        <v/>
      </c>
      <c r="Q195" t="str">
        <f>IFERROR(SMALL($P$7:P604,ROWS($P$7:P195)),"")</f>
        <v/>
      </c>
    </row>
    <row r="196" spans="6:17" ht="12.75" customHeight="1" x14ac:dyDescent="0.25">
      <c r="F196">
        <v>191</v>
      </c>
      <c r="G196" s="158" t="s">
        <v>489</v>
      </c>
      <c r="H196" s="159">
        <v>0.14000000000000001</v>
      </c>
      <c r="I196" s="161">
        <v>5</v>
      </c>
      <c r="K196">
        <v>191</v>
      </c>
      <c r="L196" s="176" t="s">
        <v>148</v>
      </c>
      <c r="M196" s="180">
        <v>5</v>
      </c>
      <c r="N196" s="167">
        <v>0.11</v>
      </c>
      <c r="O196">
        <f>ROWS($L$7:L196)</f>
        <v>190</v>
      </c>
      <c r="P196" t="str">
        <f>IF('Rating Form'!$K$22=L196,O196,"")</f>
        <v/>
      </c>
      <c r="Q196" t="str">
        <f>IFERROR(SMALL($P$7:P605,ROWS($P$7:P196)),"")</f>
        <v/>
      </c>
    </row>
    <row r="197" spans="6:17" ht="12.75" customHeight="1" x14ac:dyDescent="0.25">
      <c r="F197">
        <v>192</v>
      </c>
      <c r="G197" s="158" t="s">
        <v>541</v>
      </c>
      <c r="H197" s="159">
        <v>7.0000000000000007E-2</v>
      </c>
      <c r="I197" s="161">
        <v>5</v>
      </c>
      <c r="K197">
        <v>192</v>
      </c>
      <c r="L197" s="176" t="s">
        <v>149</v>
      </c>
      <c r="M197" s="180">
        <v>1</v>
      </c>
      <c r="N197" s="167">
        <v>0.2</v>
      </c>
      <c r="O197">
        <f>ROWS($L$7:L197)</f>
        <v>191</v>
      </c>
      <c r="P197" t="str">
        <f>IF('Rating Form'!$K$22=L197,O197,"")</f>
        <v/>
      </c>
      <c r="Q197" t="str">
        <f>IFERROR(SMALL($P$7:P606,ROWS($P$7:P197)),"")</f>
        <v/>
      </c>
    </row>
    <row r="198" spans="6:17" ht="12.75" customHeight="1" x14ac:dyDescent="0.25">
      <c r="F198">
        <v>193</v>
      </c>
      <c r="G198" s="158" t="s">
        <v>460</v>
      </c>
      <c r="H198" s="159">
        <v>0.18</v>
      </c>
      <c r="I198" s="161">
        <v>5</v>
      </c>
      <c r="K198">
        <v>193</v>
      </c>
      <c r="L198" s="176" t="s">
        <v>149</v>
      </c>
      <c r="M198" s="180">
        <v>2</v>
      </c>
      <c r="N198" s="167">
        <v>0.28000000000000003</v>
      </c>
      <c r="O198">
        <f>ROWS($L$7:L198)</f>
        <v>192</v>
      </c>
      <c r="P198" t="str">
        <f>IF('Rating Form'!$K$22=L198,O198,"")</f>
        <v/>
      </c>
      <c r="Q198" t="str">
        <f>IFERROR(SMALL($P$7:P607,ROWS($P$7:P198)),"")</f>
        <v/>
      </c>
    </row>
    <row r="199" spans="6:17" ht="12.75" customHeight="1" x14ac:dyDescent="0.25">
      <c r="F199">
        <v>194</v>
      </c>
      <c r="G199" s="158" t="s">
        <v>373</v>
      </c>
      <c r="H199" s="159">
        <v>0.28000000000000003</v>
      </c>
      <c r="I199" s="161">
        <v>15</v>
      </c>
      <c r="K199">
        <v>194</v>
      </c>
      <c r="L199" s="176" t="s">
        <v>149</v>
      </c>
      <c r="M199" s="180">
        <v>3</v>
      </c>
      <c r="N199" s="167">
        <v>0.11</v>
      </c>
      <c r="O199">
        <f>ROWS($L$7:L199)</f>
        <v>193</v>
      </c>
      <c r="P199" t="str">
        <f>IF('Rating Form'!$K$22=L199,O199,"")</f>
        <v/>
      </c>
      <c r="Q199" t="str">
        <f>IFERROR(SMALL($P$7:P608,ROWS($P$7:P199)),"")</f>
        <v/>
      </c>
    </row>
    <row r="200" spans="6:17" ht="12.75" customHeight="1" x14ac:dyDescent="0.25">
      <c r="F200">
        <v>195</v>
      </c>
      <c r="G200" s="158" t="s">
        <v>346</v>
      </c>
      <c r="H200" s="159">
        <v>0.31</v>
      </c>
      <c r="I200" s="161">
        <v>15</v>
      </c>
      <c r="K200">
        <v>195</v>
      </c>
      <c r="L200" s="176" t="s">
        <v>149</v>
      </c>
      <c r="M200" s="180">
        <v>4</v>
      </c>
      <c r="N200" s="167">
        <v>0.19</v>
      </c>
      <c r="O200">
        <f>ROWS($L$7:L200)</f>
        <v>194</v>
      </c>
      <c r="P200" t="str">
        <f>IF('Rating Form'!$K$22=L200,O200,"")</f>
        <v/>
      </c>
      <c r="Q200" t="str">
        <f>IFERROR(SMALL($P$7:P609,ROWS($P$7:P200)),"")</f>
        <v/>
      </c>
    </row>
    <row r="201" spans="6:17" ht="12.75" customHeight="1" x14ac:dyDescent="0.25">
      <c r="F201">
        <v>196</v>
      </c>
      <c r="G201" s="158" t="s">
        <v>466</v>
      </c>
      <c r="H201" s="159">
        <v>0.17</v>
      </c>
      <c r="I201" s="161">
        <v>5</v>
      </c>
      <c r="K201">
        <v>196</v>
      </c>
      <c r="L201" s="176" t="s">
        <v>149</v>
      </c>
      <c r="M201" s="180">
        <v>5</v>
      </c>
      <c r="N201" s="167">
        <v>0.3</v>
      </c>
      <c r="O201">
        <f>ROWS($L$7:L201)</f>
        <v>195</v>
      </c>
      <c r="P201" t="str">
        <f>IF('Rating Form'!$K$22=L201,O201,"")</f>
        <v/>
      </c>
      <c r="Q201" t="str">
        <f>IFERROR(SMALL($P$7:P610,ROWS($P$7:P201)),"")</f>
        <v/>
      </c>
    </row>
    <row r="202" spans="6:17" ht="12.75" customHeight="1" x14ac:dyDescent="0.25">
      <c r="F202">
        <v>197</v>
      </c>
      <c r="G202" s="158" t="s">
        <v>242</v>
      </c>
      <c r="H202" s="159">
        <v>0.46</v>
      </c>
      <c r="I202" s="161">
        <v>25</v>
      </c>
      <c r="K202">
        <v>197</v>
      </c>
      <c r="L202" s="176" t="s">
        <v>150</v>
      </c>
      <c r="M202" s="180">
        <v>1</v>
      </c>
      <c r="N202" s="167">
        <v>0.28999999999999998</v>
      </c>
      <c r="O202">
        <f>ROWS($L$7:L202)</f>
        <v>196</v>
      </c>
      <c r="P202" t="str">
        <f>IF('Rating Form'!$K$22=L202,O202,"")</f>
        <v/>
      </c>
      <c r="Q202" t="str">
        <f>IFERROR(SMALL($P$7:P611,ROWS($P$7:P202)),"")</f>
        <v/>
      </c>
    </row>
    <row r="203" spans="6:17" ht="12.75" customHeight="1" x14ac:dyDescent="0.25">
      <c r="F203">
        <v>198</v>
      </c>
      <c r="G203" s="158" t="s">
        <v>278</v>
      </c>
      <c r="H203" s="159">
        <v>0.39</v>
      </c>
      <c r="I203" s="161">
        <v>25</v>
      </c>
      <c r="K203">
        <v>198</v>
      </c>
      <c r="L203" s="176" t="s">
        <v>150</v>
      </c>
      <c r="M203" s="180">
        <v>2</v>
      </c>
      <c r="N203" s="167">
        <v>0.3</v>
      </c>
      <c r="O203">
        <f>ROWS($L$7:L203)</f>
        <v>197</v>
      </c>
      <c r="P203" t="str">
        <f>IF('Rating Form'!$K$22=L203,O203,"")</f>
        <v/>
      </c>
      <c r="Q203" t="str">
        <f>IFERROR(SMALL($P$7:P612,ROWS($P$7:P203)),"")</f>
        <v/>
      </c>
    </row>
    <row r="204" spans="6:17" ht="12.75" customHeight="1" x14ac:dyDescent="0.25">
      <c r="F204">
        <v>199</v>
      </c>
      <c r="G204" s="158" t="s">
        <v>528</v>
      </c>
      <c r="H204" s="159">
        <v>0.09</v>
      </c>
      <c r="I204" s="161">
        <v>5</v>
      </c>
      <c r="K204">
        <v>199</v>
      </c>
      <c r="L204" s="176" t="s">
        <v>150</v>
      </c>
      <c r="M204" s="180">
        <v>3</v>
      </c>
      <c r="N204" s="167">
        <v>0.38</v>
      </c>
      <c r="O204">
        <f>ROWS($L$7:L204)</f>
        <v>198</v>
      </c>
      <c r="P204" t="str">
        <f>IF('Rating Form'!$K$22=L204,O204,"")</f>
        <v/>
      </c>
      <c r="Q204" t="str">
        <f>IFERROR(SMALL($P$7:P613,ROWS($P$7:P204)),"")</f>
        <v/>
      </c>
    </row>
    <row r="205" spans="6:17" ht="12.75" customHeight="1" x14ac:dyDescent="0.25">
      <c r="F205">
        <v>200</v>
      </c>
      <c r="G205" s="158" t="s">
        <v>483</v>
      </c>
      <c r="H205" s="159">
        <v>0.15</v>
      </c>
      <c r="I205" s="161">
        <v>5</v>
      </c>
      <c r="K205">
        <v>200</v>
      </c>
      <c r="L205" s="176" t="s">
        <v>150</v>
      </c>
      <c r="M205" s="180">
        <v>4</v>
      </c>
      <c r="N205" s="167">
        <v>0.18</v>
      </c>
      <c r="O205">
        <f>ROWS($L$7:L205)</f>
        <v>199</v>
      </c>
      <c r="P205" t="str">
        <f>IF('Rating Form'!$K$22=L205,O205,"")</f>
        <v/>
      </c>
      <c r="Q205" t="str">
        <f>IFERROR(SMALL($P$7:P614,ROWS($P$7:P205)),"")</f>
        <v/>
      </c>
    </row>
    <row r="206" spans="6:17" ht="12.75" customHeight="1" x14ac:dyDescent="0.25">
      <c r="F206">
        <v>201</v>
      </c>
      <c r="G206" s="158" t="s">
        <v>447</v>
      </c>
      <c r="H206" s="159">
        <v>0.2</v>
      </c>
      <c r="I206" s="161">
        <v>5</v>
      </c>
      <c r="K206">
        <v>201</v>
      </c>
      <c r="L206" s="176" t="s">
        <v>150</v>
      </c>
      <c r="M206" s="180">
        <v>5</v>
      </c>
      <c r="N206" s="167">
        <v>0.2</v>
      </c>
      <c r="O206">
        <f>ROWS($L$7:L206)</f>
        <v>200</v>
      </c>
      <c r="P206" t="str">
        <f>IF('Rating Form'!$K$22=L206,O206,"")</f>
        <v/>
      </c>
      <c r="Q206" t="str">
        <f>IFERROR(SMALL($P$7:P615,ROWS($P$7:P206)),"")</f>
        <v/>
      </c>
    </row>
    <row r="207" spans="6:17" ht="12.75" customHeight="1" x14ac:dyDescent="0.25">
      <c r="F207">
        <v>202</v>
      </c>
      <c r="G207" s="158" t="s">
        <v>364</v>
      </c>
      <c r="H207" s="159">
        <v>0.28999999999999998</v>
      </c>
      <c r="I207" s="161">
        <v>15</v>
      </c>
      <c r="K207">
        <v>202</v>
      </c>
      <c r="L207" s="176" t="s">
        <v>151</v>
      </c>
      <c r="M207" s="180">
        <v>1</v>
      </c>
      <c r="N207" s="167">
        <v>0.15</v>
      </c>
      <c r="O207">
        <f>ROWS($L$7:L207)</f>
        <v>201</v>
      </c>
      <c r="P207" t="str">
        <f>IF('Rating Form'!$K$22=L207,O207,"")</f>
        <v/>
      </c>
      <c r="Q207" t="str">
        <f>IFERROR(SMALL($P$7:P616,ROWS($P$7:P207)),"")</f>
        <v/>
      </c>
    </row>
    <row r="208" spans="6:17" ht="12.75" customHeight="1" x14ac:dyDescent="0.25">
      <c r="F208">
        <v>203</v>
      </c>
      <c r="G208" s="158" t="s">
        <v>327</v>
      </c>
      <c r="H208" s="159">
        <v>0.32</v>
      </c>
      <c r="I208" s="161">
        <v>15</v>
      </c>
      <c r="K208">
        <v>203</v>
      </c>
      <c r="L208" s="176" t="s">
        <v>151</v>
      </c>
      <c r="M208" s="180">
        <v>2</v>
      </c>
      <c r="N208" s="167">
        <v>0.12</v>
      </c>
      <c r="O208">
        <f>ROWS($L$7:L208)</f>
        <v>202</v>
      </c>
      <c r="P208" t="str">
        <f>IF('Rating Form'!$K$22=L208,O208,"")</f>
        <v/>
      </c>
      <c r="Q208" t="str">
        <f>IFERROR(SMALL($P$7:P617,ROWS($P$7:P208)),"")</f>
        <v/>
      </c>
    </row>
    <row r="209" spans="6:17" ht="12.75" customHeight="1" x14ac:dyDescent="0.25">
      <c r="F209">
        <v>204</v>
      </c>
      <c r="G209" s="158" t="s">
        <v>565</v>
      </c>
      <c r="H209" s="159">
        <v>0</v>
      </c>
      <c r="I209" s="161">
        <v>5</v>
      </c>
      <c r="K209">
        <v>204</v>
      </c>
      <c r="L209" s="176" t="s">
        <v>151</v>
      </c>
      <c r="M209" s="180">
        <v>3</v>
      </c>
      <c r="N209" s="167">
        <v>0.15</v>
      </c>
      <c r="O209">
        <f>ROWS($L$7:L209)</f>
        <v>203</v>
      </c>
      <c r="P209" t="str">
        <f>IF('Rating Form'!$K$22=L209,O209,"")</f>
        <v/>
      </c>
      <c r="Q209" t="str">
        <f>IFERROR(SMALL($P$7:P618,ROWS($P$7:P209)),"")</f>
        <v/>
      </c>
    </row>
    <row r="210" spans="6:17" ht="12.75" customHeight="1" x14ac:dyDescent="0.25">
      <c r="F210">
        <v>205</v>
      </c>
      <c r="G210" s="158" t="s">
        <v>385</v>
      </c>
      <c r="H210" s="159">
        <v>0.27</v>
      </c>
      <c r="I210" s="161">
        <v>15</v>
      </c>
      <c r="K210">
        <v>205</v>
      </c>
      <c r="L210" s="176" t="s">
        <v>151</v>
      </c>
      <c r="M210" s="180">
        <v>4</v>
      </c>
      <c r="N210" s="167">
        <v>0.34</v>
      </c>
      <c r="O210">
        <f>ROWS($L$7:L210)</f>
        <v>204</v>
      </c>
      <c r="P210" t="str">
        <f>IF('Rating Form'!$K$22=L210,O210,"")</f>
        <v/>
      </c>
      <c r="Q210" t="str">
        <f>IFERROR(SMALL($P$7:P619,ROWS($P$7:P210)),"")</f>
        <v/>
      </c>
    </row>
    <row r="211" spans="6:17" ht="12.75" customHeight="1" x14ac:dyDescent="0.25">
      <c r="F211">
        <v>206</v>
      </c>
      <c r="G211" s="158" t="s">
        <v>230</v>
      </c>
      <c r="H211" s="159">
        <v>0.5</v>
      </c>
      <c r="I211" s="161">
        <v>25</v>
      </c>
      <c r="K211">
        <v>206</v>
      </c>
      <c r="L211" s="176" t="s">
        <v>151</v>
      </c>
      <c r="M211" s="180">
        <v>5</v>
      </c>
      <c r="N211" s="167">
        <v>0.2</v>
      </c>
      <c r="O211">
        <f>ROWS($L$7:L211)</f>
        <v>205</v>
      </c>
      <c r="P211" t="str">
        <f>IF('Rating Form'!$K$22=L211,O211,"")</f>
        <v/>
      </c>
      <c r="Q211" t="str">
        <f>IFERROR(SMALL($P$7:P620,ROWS($P$7:P211)),"")</f>
        <v/>
      </c>
    </row>
    <row r="212" spans="6:17" ht="12.75" customHeight="1" x14ac:dyDescent="0.25">
      <c r="F212">
        <v>207</v>
      </c>
      <c r="G212" s="158" t="s">
        <v>279</v>
      </c>
      <c r="H212" s="159">
        <v>0.39</v>
      </c>
      <c r="I212" s="161">
        <v>25</v>
      </c>
      <c r="K212">
        <v>207</v>
      </c>
      <c r="L212" s="176" t="s">
        <v>579</v>
      </c>
      <c r="M212" s="180">
        <v>1</v>
      </c>
      <c r="N212" s="167">
        <v>0.21</v>
      </c>
      <c r="O212">
        <f>ROWS($L$7:L212)</f>
        <v>206</v>
      </c>
      <c r="P212" t="str">
        <f>IF('Rating Form'!$K$22=L212,O212,"")</f>
        <v/>
      </c>
      <c r="Q212" t="str">
        <f>IFERROR(SMALL($P$7:P621,ROWS($P$7:P212)),"")</f>
        <v/>
      </c>
    </row>
    <row r="213" spans="6:17" ht="12.75" customHeight="1" x14ac:dyDescent="0.25">
      <c r="F213">
        <v>208</v>
      </c>
      <c r="G213" s="158" t="s">
        <v>250</v>
      </c>
      <c r="H213" s="159">
        <v>0.44</v>
      </c>
      <c r="I213" s="161">
        <v>25</v>
      </c>
      <c r="K213">
        <v>208</v>
      </c>
      <c r="L213" s="176" t="s">
        <v>579</v>
      </c>
      <c r="M213" s="180">
        <v>2</v>
      </c>
      <c r="N213" s="167">
        <v>0.59</v>
      </c>
      <c r="O213">
        <f>ROWS($L$7:L213)</f>
        <v>207</v>
      </c>
      <c r="P213" t="str">
        <f>IF('Rating Form'!$K$22=L213,O213,"")</f>
        <v/>
      </c>
      <c r="Q213" t="str">
        <f>IFERROR(SMALL($P$7:P622,ROWS($P$7:P213)),"")</f>
        <v/>
      </c>
    </row>
    <row r="214" spans="6:17" ht="12.75" customHeight="1" x14ac:dyDescent="0.25">
      <c r="F214">
        <v>209</v>
      </c>
      <c r="G214" s="158" t="s">
        <v>310</v>
      </c>
      <c r="H214" s="159">
        <v>0.34</v>
      </c>
      <c r="I214" s="161">
        <v>15</v>
      </c>
      <c r="K214">
        <v>209</v>
      </c>
      <c r="L214" s="176" t="s">
        <v>579</v>
      </c>
      <c r="M214" s="180">
        <v>3</v>
      </c>
      <c r="N214" s="167">
        <v>0.39</v>
      </c>
      <c r="O214">
        <f>ROWS($L$7:L214)</f>
        <v>208</v>
      </c>
      <c r="P214" t="str">
        <f>IF('Rating Form'!$K$22=L214,O214,"")</f>
        <v/>
      </c>
      <c r="Q214" t="str">
        <f>IFERROR(SMALL($P$7:P623,ROWS($P$7:P214)),"")</f>
        <v/>
      </c>
    </row>
    <row r="215" spans="6:17" ht="12.75" customHeight="1" x14ac:dyDescent="0.25">
      <c r="F215">
        <v>210</v>
      </c>
      <c r="G215" s="158" t="s">
        <v>365</v>
      </c>
      <c r="H215" s="159">
        <v>0.28999999999999998</v>
      </c>
      <c r="I215" s="161">
        <v>15</v>
      </c>
      <c r="K215">
        <v>210</v>
      </c>
      <c r="L215" s="176" t="s">
        <v>579</v>
      </c>
      <c r="M215" s="180">
        <v>4</v>
      </c>
      <c r="N215" s="167">
        <v>0.4</v>
      </c>
      <c r="O215">
        <f>ROWS($L$7:L215)</f>
        <v>209</v>
      </c>
      <c r="P215" t="str">
        <f>IF('Rating Form'!$K$22=L215,O215,"")</f>
        <v/>
      </c>
      <c r="Q215" t="str">
        <f>IFERROR(SMALL($P$7:P624,ROWS($P$7:P215)),"")</f>
        <v/>
      </c>
    </row>
    <row r="216" spans="6:17" ht="12.75" customHeight="1" x14ac:dyDescent="0.25">
      <c r="F216">
        <v>211</v>
      </c>
      <c r="G216" s="158" t="s">
        <v>467</v>
      </c>
      <c r="H216" s="159">
        <v>0.17</v>
      </c>
      <c r="I216" s="161">
        <v>5</v>
      </c>
      <c r="K216">
        <v>211</v>
      </c>
      <c r="L216" s="176" t="s">
        <v>579</v>
      </c>
      <c r="M216" s="180">
        <v>5</v>
      </c>
      <c r="N216" s="167">
        <v>0.4</v>
      </c>
      <c r="O216">
        <f>ROWS($L$7:L216)</f>
        <v>210</v>
      </c>
      <c r="P216" t="str">
        <f>IF('Rating Form'!$K$22=L216,O216,"")</f>
        <v/>
      </c>
      <c r="Q216" t="str">
        <f>IFERROR(SMALL($P$7:P625,ROWS($P$7:P216)),"")</f>
        <v/>
      </c>
    </row>
    <row r="217" spans="6:17" ht="12.75" customHeight="1" x14ac:dyDescent="0.25">
      <c r="F217">
        <v>212</v>
      </c>
      <c r="G217" s="158" t="s">
        <v>533</v>
      </c>
      <c r="H217" s="159">
        <v>0.08</v>
      </c>
      <c r="I217" s="161">
        <v>5</v>
      </c>
      <c r="K217">
        <v>212</v>
      </c>
      <c r="L217" s="176" t="s">
        <v>153</v>
      </c>
      <c r="M217" s="180">
        <v>1</v>
      </c>
      <c r="N217" s="167">
        <v>0.26</v>
      </c>
      <c r="O217">
        <f>ROWS($L$7:L217)</f>
        <v>211</v>
      </c>
      <c r="P217" t="str">
        <f>IF('Rating Form'!$K$22=L217,O217,"")</f>
        <v/>
      </c>
      <c r="Q217" t="str">
        <f>IFERROR(SMALL($P$7:P626,ROWS($P$7:P217)),"")</f>
        <v/>
      </c>
    </row>
    <row r="218" spans="6:17" ht="12.75" customHeight="1" x14ac:dyDescent="0.25">
      <c r="F218">
        <v>213</v>
      </c>
      <c r="G218" s="158" t="s">
        <v>224</v>
      </c>
      <c r="H218" s="159">
        <v>0.52</v>
      </c>
      <c r="I218" s="161">
        <v>25</v>
      </c>
      <c r="K218">
        <v>213</v>
      </c>
      <c r="L218" s="176" t="s">
        <v>153</v>
      </c>
      <c r="M218" s="180">
        <v>2</v>
      </c>
      <c r="N218" s="167">
        <v>0.31</v>
      </c>
      <c r="O218">
        <f>ROWS($L$7:L218)</f>
        <v>212</v>
      </c>
      <c r="P218" t="str">
        <f>IF('Rating Form'!$K$22=L218,O218,"")</f>
        <v/>
      </c>
      <c r="Q218" t="str">
        <f>IFERROR(SMALL($P$7:P627,ROWS($P$7:P218)),"")</f>
        <v/>
      </c>
    </row>
    <row r="219" spans="6:17" ht="12.75" customHeight="1" x14ac:dyDescent="0.25">
      <c r="F219">
        <v>214</v>
      </c>
      <c r="G219" s="158" t="s">
        <v>209</v>
      </c>
      <c r="H219" s="159">
        <v>0.71</v>
      </c>
      <c r="I219" s="161">
        <v>25</v>
      </c>
      <c r="K219">
        <v>214</v>
      </c>
      <c r="L219" s="176" t="s">
        <v>153</v>
      </c>
      <c r="M219" s="180">
        <v>3</v>
      </c>
      <c r="N219" s="167">
        <v>0.21</v>
      </c>
      <c r="O219">
        <f>ROWS($L$7:L219)</f>
        <v>213</v>
      </c>
      <c r="P219" t="str">
        <f>IF('Rating Form'!$K$22=L219,O219,"")</f>
        <v/>
      </c>
      <c r="Q219" t="str">
        <f>IFERROR(SMALL($P$7:P628,ROWS($P$7:P219)),"")</f>
        <v/>
      </c>
    </row>
    <row r="220" spans="6:17" ht="12.75" customHeight="1" x14ac:dyDescent="0.25">
      <c r="F220">
        <v>215</v>
      </c>
      <c r="G220" s="158" t="s">
        <v>272</v>
      </c>
      <c r="H220" s="159">
        <v>0.4</v>
      </c>
      <c r="I220" s="161">
        <v>25</v>
      </c>
      <c r="K220">
        <v>215</v>
      </c>
      <c r="L220" s="176" t="s">
        <v>153</v>
      </c>
      <c r="M220" s="180">
        <v>4</v>
      </c>
      <c r="N220" s="167">
        <v>0.19</v>
      </c>
      <c r="O220">
        <f>ROWS($L$7:L220)</f>
        <v>214</v>
      </c>
      <c r="P220" t="str">
        <f>IF('Rating Form'!$K$22=L220,O220,"")</f>
        <v/>
      </c>
      <c r="Q220" t="str">
        <f>IFERROR(SMALL($P$7:P629,ROWS($P$7:P220)),"")</f>
        <v/>
      </c>
    </row>
    <row r="221" spans="6:17" ht="12.75" customHeight="1" x14ac:dyDescent="0.25">
      <c r="F221">
        <v>216</v>
      </c>
      <c r="G221" s="158" t="s">
        <v>441</v>
      </c>
      <c r="H221" s="159">
        <v>0.21</v>
      </c>
      <c r="I221" s="161">
        <v>5</v>
      </c>
      <c r="K221">
        <v>216</v>
      </c>
      <c r="L221" s="176" t="s">
        <v>153</v>
      </c>
      <c r="M221" s="180">
        <v>5</v>
      </c>
      <c r="N221" s="167">
        <v>0.33</v>
      </c>
      <c r="O221">
        <f>ROWS($L$7:L221)</f>
        <v>215</v>
      </c>
      <c r="P221" t="str">
        <f>IF('Rating Form'!$K$22=L221,O221,"")</f>
        <v/>
      </c>
      <c r="Q221" t="str">
        <f>IFERROR(SMALL($P$7:P630,ROWS($P$7:P221)),"")</f>
        <v/>
      </c>
    </row>
    <row r="222" spans="6:17" ht="12.75" customHeight="1" x14ac:dyDescent="0.25">
      <c r="F222">
        <v>217</v>
      </c>
      <c r="G222" s="158" t="s">
        <v>432</v>
      </c>
      <c r="H222" s="159">
        <v>0.22</v>
      </c>
      <c r="I222" s="161">
        <v>5</v>
      </c>
      <c r="K222">
        <v>217</v>
      </c>
      <c r="L222" s="176" t="s">
        <v>154</v>
      </c>
      <c r="M222" s="180">
        <v>1</v>
      </c>
      <c r="N222" s="167">
        <v>0.11</v>
      </c>
      <c r="O222">
        <f>ROWS($L$7:L222)</f>
        <v>216</v>
      </c>
      <c r="P222" t="str">
        <f>IF('Rating Form'!$K$22=L222,O222,"")</f>
        <v/>
      </c>
      <c r="Q222" t="str">
        <f>IFERROR(SMALL($P$7:P631,ROWS($P$7:P222)),"")</f>
        <v/>
      </c>
    </row>
    <row r="223" spans="6:17" ht="12.75" customHeight="1" x14ac:dyDescent="0.25">
      <c r="F223">
        <v>218</v>
      </c>
      <c r="G223" s="158" t="s">
        <v>256</v>
      </c>
      <c r="H223" s="159">
        <v>0.43</v>
      </c>
      <c r="I223" s="161">
        <v>25</v>
      </c>
      <c r="K223">
        <v>218</v>
      </c>
      <c r="L223" s="176" t="s">
        <v>154</v>
      </c>
      <c r="M223" s="180">
        <v>2</v>
      </c>
      <c r="N223" s="167">
        <v>0.16</v>
      </c>
      <c r="O223">
        <f>ROWS($L$7:L223)</f>
        <v>217</v>
      </c>
      <c r="P223" t="str">
        <f>IF('Rating Form'!$K$22=L223,O223,"")</f>
        <v/>
      </c>
      <c r="Q223" t="str">
        <f>IFERROR(SMALL($P$7:P632,ROWS($P$7:P223)),"")</f>
        <v/>
      </c>
    </row>
    <row r="224" spans="6:17" ht="12.75" customHeight="1" x14ac:dyDescent="0.25">
      <c r="F224">
        <v>219</v>
      </c>
      <c r="G224" s="158" t="s">
        <v>347</v>
      </c>
      <c r="H224" s="159">
        <v>0.31</v>
      </c>
      <c r="I224" s="161">
        <v>15</v>
      </c>
      <c r="K224">
        <v>219</v>
      </c>
      <c r="L224" s="176" t="s">
        <v>154</v>
      </c>
      <c r="M224" s="180">
        <v>3</v>
      </c>
      <c r="N224" s="167">
        <v>0.13</v>
      </c>
      <c r="O224">
        <f>ROWS($L$7:L224)</f>
        <v>218</v>
      </c>
      <c r="P224" t="str">
        <f>IF('Rating Form'!$K$22=L224,O224,"")</f>
        <v/>
      </c>
      <c r="Q224" t="str">
        <f>IFERROR(SMALL($P$7:P633,ROWS($P$7:P224)),"")</f>
        <v/>
      </c>
    </row>
    <row r="225" spans="6:17" ht="12.75" customHeight="1" x14ac:dyDescent="0.25">
      <c r="F225">
        <v>220</v>
      </c>
      <c r="G225" s="158" t="s">
        <v>500</v>
      </c>
      <c r="H225" s="159">
        <v>0.13</v>
      </c>
      <c r="I225" s="161">
        <v>5</v>
      </c>
      <c r="K225">
        <v>220</v>
      </c>
      <c r="L225" s="176" t="s">
        <v>154</v>
      </c>
      <c r="M225" s="180">
        <v>4</v>
      </c>
      <c r="N225" s="167">
        <v>0.45</v>
      </c>
      <c r="O225">
        <f>ROWS($L$7:L225)</f>
        <v>219</v>
      </c>
      <c r="P225" t="str">
        <f>IF('Rating Form'!$K$22=L225,O225,"")</f>
        <v/>
      </c>
      <c r="Q225" t="str">
        <f>IFERROR(SMALL($P$7:P634,ROWS($P$7:P225)),"")</f>
        <v/>
      </c>
    </row>
    <row r="226" spans="6:17" ht="12.75" customHeight="1" x14ac:dyDescent="0.25">
      <c r="F226">
        <v>221</v>
      </c>
      <c r="G226" s="158" t="s">
        <v>328</v>
      </c>
      <c r="H226" s="159">
        <v>0.32</v>
      </c>
      <c r="I226" s="161">
        <v>15</v>
      </c>
      <c r="K226">
        <v>221</v>
      </c>
      <c r="L226" s="176" t="s">
        <v>154</v>
      </c>
      <c r="M226" s="180">
        <v>5</v>
      </c>
      <c r="N226" s="167">
        <v>0.28999999999999998</v>
      </c>
      <c r="O226">
        <f>ROWS($L$7:L226)</f>
        <v>220</v>
      </c>
      <c r="P226" t="str">
        <f>IF('Rating Form'!$K$22=L226,O226,"")</f>
        <v/>
      </c>
      <c r="Q226" t="str">
        <f>IFERROR(SMALL($P$7:P635,ROWS($P$7:P226)),"")</f>
        <v/>
      </c>
    </row>
    <row r="227" spans="6:17" ht="12.75" customHeight="1" x14ac:dyDescent="0.25">
      <c r="F227">
        <v>222</v>
      </c>
      <c r="G227" s="158" t="s">
        <v>529</v>
      </c>
      <c r="H227" s="159">
        <v>0.09</v>
      </c>
      <c r="I227" s="161">
        <v>5</v>
      </c>
      <c r="K227">
        <v>222</v>
      </c>
      <c r="L227" s="176" t="s">
        <v>155</v>
      </c>
      <c r="M227" s="180">
        <v>1</v>
      </c>
      <c r="N227" s="167">
        <v>0.06</v>
      </c>
      <c r="O227">
        <f>ROWS($L$7:L227)</f>
        <v>221</v>
      </c>
      <c r="P227" t="str">
        <f>IF('Rating Form'!$K$22=L227,O227,"")</f>
        <v/>
      </c>
      <c r="Q227" t="str">
        <f>IFERROR(SMALL($P$7:P636,ROWS($P$7:P227)),"")</f>
        <v/>
      </c>
    </row>
    <row r="228" spans="6:17" ht="12.75" customHeight="1" x14ac:dyDescent="0.25">
      <c r="F228">
        <v>223</v>
      </c>
      <c r="G228" s="158" t="s">
        <v>433</v>
      </c>
      <c r="H228" s="159">
        <v>0.22</v>
      </c>
      <c r="I228" s="161">
        <v>5</v>
      </c>
      <c r="K228">
        <v>223</v>
      </c>
      <c r="L228" s="176" t="s">
        <v>155</v>
      </c>
      <c r="M228" s="180">
        <v>2</v>
      </c>
      <c r="N228" s="167">
        <v>0.05</v>
      </c>
      <c r="O228">
        <f>ROWS($L$7:L228)</f>
        <v>222</v>
      </c>
      <c r="P228" t="str">
        <f>IF('Rating Form'!$K$22=L228,O228,"")</f>
        <v/>
      </c>
      <c r="Q228" t="str">
        <f>IFERROR(SMALL($P$7:P637,ROWS($P$7:P228)),"")</f>
        <v/>
      </c>
    </row>
    <row r="229" spans="6:17" ht="12.75" customHeight="1" x14ac:dyDescent="0.25">
      <c r="F229">
        <v>224</v>
      </c>
      <c r="G229" s="158" t="s">
        <v>461</v>
      </c>
      <c r="H229" s="159">
        <v>0.18</v>
      </c>
      <c r="I229" s="161">
        <v>5</v>
      </c>
      <c r="K229">
        <v>224</v>
      </c>
      <c r="L229" s="176" t="s">
        <v>155</v>
      </c>
      <c r="M229" s="180">
        <v>3</v>
      </c>
      <c r="N229" s="167">
        <v>7.0000000000000007E-2</v>
      </c>
      <c r="O229">
        <f>ROWS($L$7:L229)</f>
        <v>223</v>
      </c>
      <c r="P229" t="str">
        <f>IF('Rating Form'!$K$22=L229,O229,"")</f>
        <v/>
      </c>
      <c r="Q229" t="str">
        <f>IFERROR(SMALL($P$7:P638,ROWS($P$7:P229)),"")</f>
        <v/>
      </c>
    </row>
    <row r="230" spans="6:17" ht="12.75" customHeight="1" x14ac:dyDescent="0.25">
      <c r="F230">
        <v>225</v>
      </c>
      <c r="G230" s="158" t="s">
        <v>394</v>
      </c>
      <c r="H230" s="159">
        <v>0.26</v>
      </c>
      <c r="I230" s="161">
        <v>15</v>
      </c>
      <c r="K230">
        <v>225</v>
      </c>
      <c r="L230" s="176" t="s">
        <v>155</v>
      </c>
      <c r="M230" s="180">
        <v>4</v>
      </c>
      <c r="N230" s="167">
        <v>0.21</v>
      </c>
      <c r="O230">
        <f>ROWS($L$7:L230)</f>
        <v>224</v>
      </c>
      <c r="P230" t="str">
        <f>IF('Rating Form'!$K$22=L230,O230,"")</f>
        <v/>
      </c>
      <c r="Q230" t="str">
        <f>IFERROR(SMALL($P$7:P639,ROWS($P$7:P230)),"")</f>
        <v/>
      </c>
    </row>
    <row r="231" spans="6:17" ht="12.75" customHeight="1" x14ac:dyDescent="0.25">
      <c r="F231">
        <v>226</v>
      </c>
      <c r="G231" s="158" t="s">
        <v>542</v>
      </c>
      <c r="H231" s="159">
        <v>7.0000000000000007E-2</v>
      </c>
      <c r="I231" s="161">
        <v>5</v>
      </c>
      <c r="K231">
        <v>226</v>
      </c>
      <c r="L231" s="176" t="s">
        <v>155</v>
      </c>
      <c r="M231" s="180">
        <v>5</v>
      </c>
      <c r="N231" s="167">
        <v>0.27</v>
      </c>
      <c r="O231">
        <f>ROWS($L$7:L231)</f>
        <v>225</v>
      </c>
      <c r="P231" t="str">
        <f>IF('Rating Form'!$K$22=L231,O231,"")</f>
        <v/>
      </c>
      <c r="Q231" t="str">
        <f>IFERROR(SMALL($P$7:P640,ROWS($P$7:P231)),"")</f>
        <v/>
      </c>
    </row>
    <row r="232" spans="6:17" ht="12.75" customHeight="1" x14ac:dyDescent="0.25">
      <c r="F232">
        <v>227</v>
      </c>
      <c r="G232" s="158" t="s">
        <v>455</v>
      </c>
      <c r="H232" s="159">
        <v>0.19</v>
      </c>
      <c r="I232" s="161">
        <v>5</v>
      </c>
      <c r="K232">
        <v>227</v>
      </c>
      <c r="L232" s="176" t="s">
        <v>156</v>
      </c>
      <c r="M232" s="180">
        <v>1</v>
      </c>
      <c r="N232" s="167">
        <v>0.17</v>
      </c>
      <c r="O232">
        <f>ROWS($L$7:L232)</f>
        <v>226</v>
      </c>
      <c r="P232" t="str">
        <f>IF('Rating Form'!$K$22=L232,O232,"")</f>
        <v/>
      </c>
      <c r="Q232" t="str">
        <f>IFERROR(SMALL($P$7:P641,ROWS($P$7:P232)),"")</f>
        <v/>
      </c>
    </row>
    <row r="233" spans="6:17" ht="12.75" customHeight="1" x14ac:dyDescent="0.25">
      <c r="F233">
        <v>228</v>
      </c>
      <c r="G233" s="158" t="s">
        <v>534</v>
      </c>
      <c r="H233" s="159">
        <v>0.08</v>
      </c>
      <c r="I233" s="161">
        <v>5</v>
      </c>
      <c r="K233">
        <v>228</v>
      </c>
      <c r="L233" s="176" t="s">
        <v>156</v>
      </c>
      <c r="M233" s="180">
        <v>2</v>
      </c>
      <c r="N233" s="167">
        <v>0.3</v>
      </c>
      <c r="O233">
        <f>ROWS($L$7:L233)</f>
        <v>227</v>
      </c>
      <c r="P233" t="str">
        <f>IF('Rating Form'!$K$22=L233,O233,"")</f>
        <v/>
      </c>
      <c r="Q233" t="str">
        <f>IFERROR(SMALL($P$7:P642,ROWS($P$7:P233)),"")</f>
        <v/>
      </c>
    </row>
    <row r="234" spans="6:17" ht="12.75" customHeight="1" x14ac:dyDescent="0.25">
      <c r="F234">
        <v>229</v>
      </c>
      <c r="G234" s="158" t="s">
        <v>329</v>
      </c>
      <c r="H234" s="159">
        <v>0.32</v>
      </c>
      <c r="I234" s="161">
        <v>15</v>
      </c>
      <c r="K234">
        <v>229</v>
      </c>
      <c r="L234" s="176" t="s">
        <v>156</v>
      </c>
      <c r="M234" s="180">
        <v>3</v>
      </c>
      <c r="N234" s="167">
        <v>0.28000000000000003</v>
      </c>
      <c r="O234">
        <f>ROWS($L$7:L234)</f>
        <v>228</v>
      </c>
      <c r="P234" t="str">
        <f>IF('Rating Form'!$K$22=L234,O234,"")</f>
        <v/>
      </c>
      <c r="Q234" t="str">
        <f>IFERROR(SMALL($P$7:P643,ROWS($P$7:P234)),"")</f>
        <v/>
      </c>
    </row>
    <row r="235" spans="6:17" ht="12.75" customHeight="1" x14ac:dyDescent="0.25">
      <c r="F235">
        <v>230</v>
      </c>
      <c r="G235" s="158" t="s">
        <v>395</v>
      </c>
      <c r="H235" s="159">
        <v>0.26</v>
      </c>
      <c r="I235" s="161">
        <v>15</v>
      </c>
      <c r="K235">
        <v>230</v>
      </c>
      <c r="L235" s="176" t="s">
        <v>156</v>
      </c>
      <c r="M235" s="180">
        <v>4</v>
      </c>
      <c r="N235" s="167">
        <v>0.21</v>
      </c>
      <c r="O235">
        <f>ROWS($L$7:L235)</f>
        <v>229</v>
      </c>
      <c r="P235" t="str">
        <f>IF('Rating Form'!$K$22=L235,O235,"")</f>
        <v/>
      </c>
      <c r="Q235" t="str">
        <f>IFERROR(SMALL($P$7:P644,ROWS($P$7:P235)),"")</f>
        <v/>
      </c>
    </row>
    <row r="236" spans="6:17" ht="12.75" customHeight="1" x14ac:dyDescent="0.25">
      <c r="F236">
        <v>231</v>
      </c>
      <c r="G236" s="158" t="s">
        <v>257</v>
      </c>
      <c r="H236" s="159">
        <v>0.43</v>
      </c>
      <c r="I236" s="161">
        <v>25</v>
      </c>
      <c r="K236">
        <v>231</v>
      </c>
      <c r="L236" s="176" t="s">
        <v>156</v>
      </c>
      <c r="M236" s="180">
        <v>5</v>
      </c>
      <c r="N236" s="167">
        <v>0.41</v>
      </c>
      <c r="O236">
        <f>ROWS($L$7:L236)</f>
        <v>230</v>
      </c>
      <c r="P236" t="str">
        <f>IF('Rating Form'!$K$22=L236,O236,"")</f>
        <v/>
      </c>
      <c r="Q236" t="str">
        <f>IFERROR(SMALL($P$7:P645,ROWS($P$7:P236)),"")</f>
        <v/>
      </c>
    </row>
    <row r="237" spans="6:17" ht="12.75" customHeight="1" x14ac:dyDescent="0.25">
      <c r="F237">
        <v>232</v>
      </c>
      <c r="G237" s="158" t="s">
        <v>448</v>
      </c>
      <c r="H237" s="159">
        <v>0.2</v>
      </c>
      <c r="I237" s="161">
        <v>5</v>
      </c>
      <c r="K237">
        <v>232</v>
      </c>
      <c r="L237" s="176" t="s">
        <v>157</v>
      </c>
      <c r="M237" s="180">
        <v>1</v>
      </c>
      <c r="N237" s="167">
        <v>0.12</v>
      </c>
      <c r="O237">
        <f>ROWS($L$7:L237)</f>
        <v>231</v>
      </c>
      <c r="P237" t="str">
        <f>IF('Rating Form'!$K$22=L237,O237,"")</f>
        <v/>
      </c>
      <c r="Q237" t="str">
        <f>IFERROR(SMALL($P$7:P646,ROWS($P$7:P237)),"")</f>
        <v/>
      </c>
    </row>
    <row r="238" spans="6:17" ht="12.75" customHeight="1" x14ac:dyDescent="0.25">
      <c r="F238">
        <v>233</v>
      </c>
      <c r="G238" s="158" t="s">
        <v>374</v>
      </c>
      <c r="H238" s="159">
        <v>0.28000000000000003</v>
      </c>
      <c r="I238" s="161">
        <v>15</v>
      </c>
      <c r="K238">
        <v>233</v>
      </c>
      <c r="L238" s="176" t="s">
        <v>157</v>
      </c>
      <c r="M238" s="180">
        <v>2</v>
      </c>
      <c r="N238" s="167">
        <v>0.27</v>
      </c>
      <c r="O238">
        <f>ROWS($L$7:L238)</f>
        <v>232</v>
      </c>
      <c r="P238" t="str">
        <f>IF('Rating Form'!$K$22=L238,O238,"")</f>
        <v/>
      </c>
      <c r="Q238" t="str">
        <f>IFERROR(SMALL($P$7:P647,ROWS($P$7:P238)),"")</f>
        <v/>
      </c>
    </row>
    <row r="239" spans="6:17" ht="12.75" customHeight="1" x14ac:dyDescent="0.25">
      <c r="F239">
        <v>234</v>
      </c>
      <c r="G239" s="158" t="s">
        <v>408</v>
      </c>
      <c r="H239" s="159">
        <v>0.25</v>
      </c>
      <c r="I239" s="161">
        <v>15</v>
      </c>
      <c r="K239">
        <v>234</v>
      </c>
      <c r="L239" s="176" t="s">
        <v>157</v>
      </c>
      <c r="M239" s="180">
        <v>3</v>
      </c>
      <c r="N239" s="167">
        <v>0.17</v>
      </c>
      <c r="O239">
        <f>ROWS($L$7:L239)</f>
        <v>233</v>
      </c>
      <c r="P239" t="str">
        <f>IF('Rating Form'!$K$22=L239,O239,"")</f>
        <v/>
      </c>
      <c r="Q239" t="str">
        <f>IFERROR(SMALL($P$7:P648,ROWS($P$7:P239)),"")</f>
        <v/>
      </c>
    </row>
    <row r="240" spans="6:17" ht="12.75" customHeight="1" x14ac:dyDescent="0.25">
      <c r="F240">
        <v>235</v>
      </c>
      <c r="G240" s="158" t="s">
        <v>300</v>
      </c>
      <c r="H240" s="159">
        <v>0.36</v>
      </c>
      <c r="I240" s="161">
        <v>25</v>
      </c>
      <c r="K240">
        <v>235</v>
      </c>
      <c r="L240" s="176" t="s">
        <v>157</v>
      </c>
      <c r="M240" s="180">
        <v>4</v>
      </c>
      <c r="N240" s="167">
        <v>0.19</v>
      </c>
      <c r="O240">
        <f>ROWS($L$7:L240)</f>
        <v>234</v>
      </c>
      <c r="P240" t="str">
        <f>IF('Rating Form'!$K$22=L240,O240,"")</f>
        <v/>
      </c>
      <c r="Q240" t="str">
        <f>IFERROR(SMALL($P$7:P649,ROWS($P$7:P240)),"")</f>
        <v/>
      </c>
    </row>
    <row r="241" spans="6:17" ht="12.75" customHeight="1" x14ac:dyDescent="0.25">
      <c r="F241">
        <v>236</v>
      </c>
      <c r="G241" s="158" t="s">
        <v>530</v>
      </c>
      <c r="H241" s="159">
        <v>0.09</v>
      </c>
      <c r="I241" s="161">
        <v>5</v>
      </c>
      <c r="K241">
        <v>236</v>
      </c>
      <c r="L241" s="176" t="s">
        <v>157</v>
      </c>
      <c r="M241" s="180">
        <v>5</v>
      </c>
      <c r="N241" s="167">
        <v>0.12</v>
      </c>
      <c r="O241">
        <f>ROWS($L$7:L241)</f>
        <v>235</v>
      </c>
      <c r="P241" t="str">
        <f>IF('Rating Form'!$K$22=L241,O241,"")</f>
        <v/>
      </c>
      <c r="Q241" t="str">
        <f>IFERROR(SMALL($P$7:P650,ROWS($P$7:P241)),"")</f>
        <v/>
      </c>
    </row>
    <row r="242" spans="6:17" ht="12.75" customHeight="1" x14ac:dyDescent="0.25">
      <c r="F242">
        <v>237</v>
      </c>
      <c r="G242" s="158" t="s">
        <v>348</v>
      </c>
      <c r="H242" s="159">
        <v>0.31</v>
      </c>
      <c r="I242" s="161">
        <v>15</v>
      </c>
      <c r="K242">
        <v>237</v>
      </c>
      <c r="L242" s="176" t="s">
        <v>158</v>
      </c>
      <c r="M242" s="180">
        <v>1</v>
      </c>
      <c r="N242" s="167">
        <v>0.1</v>
      </c>
      <c r="O242">
        <f>ROWS($L$7:L242)</f>
        <v>236</v>
      </c>
      <c r="P242" t="str">
        <f>IF('Rating Form'!$K$22=L242,O242,"")</f>
        <v/>
      </c>
      <c r="Q242" t="str">
        <f>IFERROR(SMALL($P$7:P651,ROWS($P$7:P242)),"")</f>
        <v/>
      </c>
    </row>
    <row r="243" spans="6:17" ht="12.75" customHeight="1" x14ac:dyDescent="0.25">
      <c r="F243">
        <v>238</v>
      </c>
      <c r="G243" s="158" t="s">
        <v>535</v>
      </c>
      <c r="H243" s="159">
        <v>0.08</v>
      </c>
      <c r="I243" s="161">
        <v>5</v>
      </c>
      <c r="K243">
        <v>238</v>
      </c>
      <c r="L243" s="176" t="s">
        <v>158</v>
      </c>
      <c r="M243" s="180">
        <v>2</v>
      </c>
      <c r="N243" s="167">
        <v>0.16</v>
      </c>
      <c r="O243">
        <f>ROWS($L$7:L243)</f>
        <v>237</v>
      </c>
      <c r="P243" t="str">
        <f>IF('Rating Form'!$K$22=L243,O243,"")</f>
        <v/>
      </c>
      <c r="Q243" t="str">
        <f>IFERROR(SMALL($P$7:P652,ROWS($P$7:P243)),"")</f>
        <v/>
      </c>
    </row>
    <row r="244" spans="6:17" ht="12.75" customHeight="1" x14ac:dyDescent="0.25">
      <c r="F244">
        <v>239</v>
      </c>
      <c r="G244" s="158" t="s">
        <v>396</v>
      </c>
      <c r="H244" s="159">
        <v>0.26</v>
      </c>
      <c r="I244" s="161">
        <v>15</v>
      </c>
      <c r="K244">
        <v>239</v>
      </c>
      <c r="L244" s="176" t="s">
        <v>158</v>
      </c>
      <c r="M244" s="180">
        <v>3</v>
      </c>
      <c r="N244" s="167">
        <v>0.2</v>
      </c>
      <c r="O244">
        <f>ROWS($L$7:L244)</f>
        <v>238</v>
      </c>
      <c r="P244" t="str">
        <f>IF('Rating Form'!$K$22=L244,O244,"")</f>
        <v/>
      </c>
      <c r="Q244" t="str">
        <f>IFERROR(SMALL($P$7:P653,ROWS($P$7:P244)),"")</f>
        <v/>
      </c>
    </row>
    <row r="245" spans="6:17" ht="12.75" customHeight="1" x14ac:dyDescent="0.25">
      <c r="F245">
        <v>240</v>
      </c>
      <c r="G245" s="158" t="s">
        <v>292</v>
      </c>
      <c r="H245" s="159">
        <v>0.37</v>
      </c>
      <c r="I245" s="161">
        <v>25</v>
      </c>
      <c r="K245">
        <v>240</v>
      </c>
      <c r="L245" s="176" t="s">
        <v>158</v>
      </c>
      <c r="M245" s="180">
        <v>4</v>
      </c>
      <c r="N245" s="167">
        <v>0.3</v>
      </c>
      <c r="O245">
        <f>ROWS($L$7:L245)</f>
        <v>239</v>
      </c>
      <c r="P245" t="str">
        <f>IF('Rating Form'!$K$22=L245,O245,"")</f>
        <v/>
      </c>
      <c r="Q245" t="str">
        <f>IFERROR(SMALL($P$7:P654,ROWS($P$7:P245)),"")</f>
        <v/>
      </c>
    </row>
    <row r="246" spans="6:17" ht="12.75" customHeight="1" x14ac:dyDescent="0.25">
      <c r="F246">
        <v>241</v>
      </c>
      <c r="G246" s="158" t="s">
        <v>484</v>
      </c>
      <c r="H246" s="159">
        <v>0.15</v>
      </c>
      <c r="I246" s="161">
        <v>5</v>
      </c>
      <c r="K246">
        <v>241</v>
      </c>
      <c r="L246" s="176" t="s">
        <v>158</v>
      </c>
      <c r="M246" s="180">
        <v>5</v>
      </c>
      <c r="N246" s="167">
        <v>0.28999999999999998</v>
      </c>
      <c r="O246">
        <f>ROWS($L$7:L246)</f>
        <v>240</v>
      </c>
      <c r="P246" t="str">
        <f>IF('Rating Form'!$K$22=L246,O246,"")</f>
        <v/>
      </c>
      <c r="Q246" t="str">
        <f>IFERROR(SMALL($P$7:P655,ROWS($P$7:P246)),"")</f>
        <v/>
      </c>
    </row>
    <row r="247" spans="6:17" ht="12.75" customHeight="1" x14ac:dyDescent="0.25">
      <c r="F247">
        <v>242</v>
      </c>
      <c r="G247" s="158" t="s">
        <v>311</v>
      </c>
      <c r="H247" s="159">
        <v>0.34</v>
      </c>
      <c r="I247" s="161">
        <v>15</v>
      </c>
      <c r="K247">
        <v>242</v>
      </c>
      <c r="L247" s="176" t="s">
        <v>159</v>
      </c>
      <c r="M247" s="180">
        <v>1</v>
      </c>
      <c r="N247" s="167">
        <v>0.18</v>
      </c>
      <c r="O247">
        <f>ROWS($L$7:L247)</f>
        <v>241</v>
      </c>
      <c r="P247" t="str">
        <f>IF('Rating Form'!$K$22=L247,O247,"")</f>
        <v/>
      </c>
      <c r="Q247" t="str">
        <f>IFERROR(SMALL($P$7:P656,ROWS($P$7:P247)),"")</f>
        <v/>
      </c>
    </row>
    <row r="248" spans="6:17" ht="12.75" customHeight="1" x14ac:dyDescent="0.25">
      <c r="F248">
        <v>243</v>
      </c>
      <c r="G248" s="158" t="s">
        <v>468</v>
      </c>
      <c r="H248" s="159">
        <v>0.17</v>
      </c>
      <c r="I248" s="161">
        <v>5</v>
      </c>
      <c r="K248">
        <v>243</v>
      </c>
      <c r="L248" s="176" t="s">
        <v>159</v>
      </c>
      <c r="M248" s="180">
        <v>2</v>
      </c>
      <c r="N248" s="167">
        <v>0.28000000000000003</v>
      </c>
      <c r="O248">
        <f>ROWS($L$7:L248)</f>
        <v>242</v>
      </c>
      <c r="P248" t="str">
        <f>IF('Rating Form'!$K$22=L248,O248,"")</f>
        <v/>
      </c>
      <c r="Q248" t="str">
        <f>IFERROR(SMALL($P$7:P657,ROWS($P$7:P248)),"")</f>
        <v/>
      </c>
    </row>
    <row r="249" spans="6:17" ht="12.75" customHeight="1" x14ac:dyDescent="0.25">
      <c r="F249">
        <v>244</v>
      </c>
      <c r="G249" s="158" t="s">
        <v>409</v>
      </c>
      <c r="H249" s="159">
        <v>0.25</v>
      </c>
      <c r="I249" s="161">
        <v>15</v>
      </c>
      <c r="K249">
        <v>244</v>
      </c>
      <c r="L249" s="176" t="s">
        <v>159</v>
      </c>
      <c r="M249" s="180">
        <v>3</v>
      </c>
      <c r="N249" s="167">
        <v>0.45</v>
      </c>
      <c r="O249">
        <f>ROWS($L$7:L249)</f>
        <v>243</v>
      </c>
      <c r="P249" t="str">
        <f>IF('Rating Form'!$K$22=L249,O249,"")</f>
        <v/>
      </c>
      <c r="Q249" t="str">
        <f>IFERROR(SMALL($P$7:P658,ROWS($P$7:P249)),"")</f>
        <v/>
      </c>
    </row>
    <row r="250" spans="6:17" ht="12.75" customHeight="1" x14ac:dyDescent="0.25">
      <c r="F250">
        <v>245</v>
      </c>
      <c r="G250" s="158" t="s">
        <v>456</v>
      </c>
      <c r="H250" s="159">
        <v>0.19</v>
      </c>
      <c r="I250" s="161">
        <v>5</v>
      </c>
      <c r="K250">
        <v>245</v>
      </c>
      <c r="L250" s="176" t="s">
        <v>159</v>
      </c>
      <c r="M250" s="180">
        <v>4</v>
      </c>
      <c r="N250" s="167">
        <v>0.21</v>
      </c>
      <c r="O250">
        <f>ROWS($L$7:L250)</f>
        <v>244</v>
      </c>
      <c r="P250" t="str">
        <f>IF('Rating Form'!$K$22=L250,O250,"")</f>
        <v/>
      </c>
      <c r="Q250" t="str">
        <f>IFERROR(SMALL($P$7:P659,ROWS($P$7:P250)),"")</f>
        <v/>
      </c>
    </row>
    <row r="251" spans="6:17" ht="12.75" customHeight="1" x14ac:dyDescent="0.25">
      <c r="F251">
        <v>246</v>
      </c>
      <c r="G251" s="158" t="s">
        <v>490</v>
      </c>
      <c r="H251" s="159">
        <v>0.14000000000000001</v>
      </c>
      <c r="I251" s="161">
        <v>5</v>
      </c>
      <c r="K251">
        <v>246</v>
      </c>
      <c r="L251" s="176" t="s">
        <v>159</v>
      </c>
      <c r="M251" s="180">
        <v>5</v>
      </c>
      <c r="N251" s="167">
        <v>0.27</v>
      </c>
      <c r="O251">
        <f>ROWS($L$7:L251)</f>
        <v>245</v>
      </c>
      <c r="P251" t="str">
        <f>IF('Rating Form'!$K$22=L251,O251,"")</f>
        <v/>
      </c>
      <c r="Q251" t="str">
        <f>IFERROR(SMALL($P$7:P660,ROWS($P$7:P251)),"")</f>
        <v/>
      </c>
    </row>
    <row r="252" spans="6:17" ht="12.75" customHeight="1" x14ac:dyDescent="0.25">
      <c r="F252">
        <v>247</v>
      </c>
      <c r="G252" s="158" t="s">
        <v>397</v>
      </c>
      <c r="H252" s="159">
        <v>0.26</v>
      </c>
      <c r="I252" s="161">
        <v>15</v>
      </c>
      <c r="K252">
        <v>247</v>
      </c>
      <c r="L252" s="176" t="s">
        <v>160</v>
      </c>
      <c r="M252" s="180">
        <v>1</v>
      </c>
      <c r="N252" s="167">
        <v>0.22</v>
      </c>
      <c r="O252">
        <f>ROWS($L$7:L252)</f>
        <v>246</v>
      </c>
      <c r="P252" t="str">
        <f>IF('Rating Form'!$K$22=L252,O252,"")</f>
        <v/>
      </c>
      <c r="Q252" t="str">
        <f>IFERROR(SMALL($P$7:P661,ROWS($P$7:P252)),"")</f>
        <v/>
      </c>
    </row>
    <row r="253" spans="6:17" ht="12.75" customHeight="1" x14ac:dyDescent="0.25">
      <c r="F253">
        <v>248</v>
      </c>
      <c r="G253" s="158" t="s">
        <v>423</v>
      </c>
      <c r="H253" s="159">
        <v>0.23</v>
      </c>
      <c r="I253" s="161">
        <v>5</v>
      </c>
      <c r="K253">
        <v>248</v>
      </c>
      <c r="L253" s="176" t="s">
        <v>160</v>
      </c>
      <c r="M253" s="180">
        <v>2</v>
      </c>
      <c r="N253" s="167">
        <v>0.09</v>
      </c>
      <c r="O253">
        <f>ROWS($L$7:L253)</f>
        <v>247</v>
      </c>
      <c r="P253" t="str">
        <f>IF('Rating Form'!$K$22=L253,O253,"")</f>
        <v/>
      </c>
      <c r="Q253" t="str">
        <f>IFERROR(SMALL($P$7:P662,ROWS($P$7:P253)),"")</f>
        <v/>
      </c>
    </row>
    <row r="254" spans="6:17" ht="12.75" customHeight="1" x14ac:dyDescent="0.25">
      <c r="F254">
        <v>249</v>
      </c>
      <c r="G254" s="158" t="s">
        <v>501</v>
      </c>
      <c r="H254" s="159">
        <v>0.13</v>
      </c>
      <c r="I254" s="161">
        <v>5</v>
      </c>
      <c r="K254">
        <v>249</v>
      </c>
      <c r="L254" s="176" t="s">
        <v>160</v>
      </c>
      <c r="M254" s="180">
        <v>3</v>
      </c>
      <c r="N254" s="167">
        <v>0.28000000000000003</v>
      </c>
      <c r="O254">
        <f>ROWS($L$7:L254)</f>
        <v>248</v>
      </c>
      <c r="P254" t="str">
        <f>IF('Rating Form'!$K$22=L254,O254,"")</f>
        <v/>
      </c>
      <c r="Q254" t="str">
        <f>IFERROR(SMALL($P$7:P663,ROWS($P$7:P254)),"")</f>
        <v/>
      </c>
    </row>
    <row r="255" spans="6:17" ht="12.75" customHeight="1" x14ac:dyDescent="0.25">
      <c r="F255">
        <v>250</v>
      </c>
      <c r="G255" s="158" t="s">
        <v>520</v>
      </c>
      <c r="H255" s="159">
        <v>0.1</v>
      </c>
      <c r="I255" s="161">
        <v>5</v>
      </c>
      <c r="K255">
        <v>250</v>
      </c>
      <c r="L255" s="176" t="s">
        <v>160</v>
      </c>
      <c r="M255" s="180">
        <v>4</v>
      </c>
      <c r="N255" s="167">
        <v>0.25</v>
      </c>
      <c r="O255">
        <f>ROWS($L$7:L255)</f>
        <v>249</v>
      </c>
      <c r="P255" t="str">
        <f>IF('Rating Form'!$K$22=L255,O255,"")</f>
        <v/>
      </c>
      <c r="Q255" t="str">
        <f>IFERROR(SMALL($P$7:P664,ROWS($P$7:P255)),"")</f>
        <v/>
      </c>
    </row>
    <row r="256" spans="6:17" ht="12.75" customHeight="1" x14ac:dyDescent="0.25">
      <c r="F256">
        <v>251</v>
      </c>
      <c r="G256" s="158" t="s">
        <v>386</v>
      </c>
      <c r="H256" s="159">
        <v>0.27</v>
      </c>
      <c r="I256" s="161">
        <v>15</v>
      </c>
      <c r="K256">
        <v>251</v>
      </c>
      <c r="L256" s="176" t="s">
        <v>160</v>
      </c>
      <c r="M256" s="180">
        <v>5</v>
      </c>
      <c r="N256" s="167">
        <v>0.27</v>
      </c>
      <c r="O256">
        <f>ROWS($L$7:L256)</f>
        <v>250</v>
      </c>
      <c r="P256" t="str">
        <f>IF('Rating Form'!$K$22=L256,O256,"")</f>
        <v/>
      </c>
      <c r="Q256" t="str">
        <f>IFERROR(SMALL($P$7:P665,ROWS($P$7:P256)),"")</f>
        <v/>
      </c>
    </row>
    <row r="257" spans="6:17" ht="12.75" customHeight="1" x14ac:dyDescent="0.25">
      <c r="F257">
        <v>252</v>
      </c>
      <c r="G257" s="158" t="s">
        <v>417</v>
      </c>
      <c r="H257" s="159">
        <v>0.24</v>
      </c>
      <c r="I257" s="161">
        <v>5</v>
      </c>
      <c r="K257">
        <v>252</v>
      </c>
      <c r="L257" s="176" t="s">
        <v>161</v>
      </c>
      <c r="M257" s="180">
        <v>1</v>
      </c>
      <c r="N257" s="167">
        <v>0.25</v>
      </c>
      <c r="O257">
        <f>ROWS($L$7:L257)</f>
        <v>251</v>
      </c>
      <c r="P257" t="str">
        <f>IF('Rating Form'!$K$22=L257,O257,"")</f>
        <v/>
      </c>
      <c r="Q257" t="str">
        <f>IFERROR(SMALL($P$7:P666,ROWS($P$7:P257)),"")</f>
        <v/>
      </c>
    </row>
    <row r="258" spans="6:17" ht="12.75" customHeight="1" x14ac:dyDescent="0.25">
      <c r="F258">
        <v>253</v>
      </c>
      <c r="G258" s="158" t="s">
        <v>247</v>
      </c>
      <c r="H258" s="159">
        <v>0.45</v>
      </c>
      <c r="I258" s="161">
        <v>25</v>
      </c>
      <c r="K258">
        <v>253</v>
      </c>
      <c r="L258" s="176" t="s">
        <v>161</v>
      </c>
      <c r="M258" s="180">
        <v>2</v>
      </c>
      <c r="N258" s="167">
        <v>0.16</v>
      </c>
      <c r="O258">
        <f>ROWS($L$7:L258)</f>
        <v>252</v>
      </c>
      <c r="P258" t="str">
        <f>IF('Rating Form'!$K$22=L258,O258,"")</f>
        <v/>
      </c>
      <c r="Q258" t="str">
        <f>IFERROR(SMALL($P$7:P667,ROWS($P$7:P258)),"")</f>
        <v/>
      </c>
    </row>
    <row r="259" spans="6:17" ht="12.75" customHeight="1" x14ac:dyDescent="0.25">
      <c r="F259">
        <v>254</v>
      </c>
      <c r="G259" s="158" t="s">
        <v>553</v>
      </c>
      <c r="H259" s="159">
        <v>0.05</v>
      </c>
      <c r="I259" s="161">
        <v>5</v>
      </c>
      <c r="K259">
        <v>254</v>
      </c>
      <c r="L259" s="176" t="s">
        <v>161</v>
      </c>
      <c r="M259" s="180">
        <v>3</v>
      </c>
      <c r="N259" s="167">
        <v>0.27</v>
      </c>
      <c r="O259">
        <f>ROWS($L$7:L259)</f>
        <v>253</v>
      </c>
      <c r="P259" t="str">
        <f>IF('Rating Form'!$K$22=L259,O259,"")</f>
        <v/>
      </c>
      <c r="Q259" t="str">
        <f>IFERROR(SMALL($P$7:P668,ROWS($P$7:P259)),"")</f>
        <v/>
      </c>
    </row>
    <row r="260" spans="6:17" ht="12.75" customHeight="1" x14ac:dyDescent="0.25">
      <c r="F260">
        <v>255</v>
      </c>
      <c r="G260" s="158" t="s">
        <v>398</v>
      </c>
      <c r="H260" s="159">
        <v>0.26</v>
      </c>
      <c r="I260" s="161">
        <v>15</v>
      </c>
      <c r="K260">
        <v>255</v>
      </c>
      <c r="L260" s="176" t="s">
        <v>161</v>
      </c>
      <c r="M260" s="180">
        <v>4</v>
      </c>
      <c r="N260" s="167">
        <v>0.23</v>
      </c>
      <c r="O260">
        <f>ROWS($L$7:L260)</f>
        <v>254</v>
      </c>
      <c r="P260" t="str">
        <f>IF('Rating Form'!$K$22=L260,O260,"")</f>
        <v/>
      </c>
      <c r="Q260" t="str">
        <f>IFERROR(SMALL($P$7:P669,ROWS($P$7:P260)),"")</f>
        <v/>
      </c>
    </row>
    <row r="261" spans="6:17" ht="12.75" customHeight="1" x14ac:dyDescent="0.25">
      <c r="F261">
        <v>256</v>
      </c>
      <c r="G261" s="158" t="s">
        <v>387</v>
      </c>
      <c r="H261" s="159">
        <v>0.27</v>
      </c>
      <c r="I261" s="161">
        <v>15</v>
      </c>
      <c r="K261">
        <v>256</v>
      </c>
      <c r="L261" s="176" t="s">
        <v>161</v>
      </c>
      <c r="M261" s="180">
        <v>5</v>
      </c>
      <c r="N261" s="167">
        <v>0.25</v>
      </c>
      <c r="O261">
        <f>ROWS($L$7:L261)</f>
        <v>255</v>
      </c>
      <c r="P261" t="str">
        <f>IF('Rating Form'!$K$22=L261,O261,"")</f>
        <v/>
      </c>
      <c r="Q261" t="str">
        <f>IFERROR(SMALL($P$7:P670,ROWS($P$7:P261)),"")</f>
        <v/>
      </c>
    </row>
    <row r="262" spans="6:17" ht="12.75" customHeight="1" x14ac:dyDescent="0.25">
      <c r="F262">
        <v>257</v>
      </c>
      <c r="G262" s="158" t="s">
        <v>462</v>
      </c>
      <c r="H262" s="159">
        <v>0.18</v>
      </c>
      <c r="I262" s="161">
        <v>5</v>
      </c>
      <c r="K262">
        <v>257</v>
      </c>
      <c r="L262" s="176" t="s">
        <v>162</v>
      </c>
      <c r="M262" s="180">
        <v>1</v>
      </c>
      <c r="N262" s="167">
        <v>0.38</v>
      </c>
      <c r="O262">
        <f>ROWS($L$7:L262)</f>
        <v>256</v>
      </c>
      <c r="P262" t="str">
        <f>IF('Rating Form'!$K$22=L262,O262,"")</f>
        <v/>
      </c>
      <c r="Q262" t="str">
        <f>IFERROR(SMALL($P$7:P671,ROWS($P$7:P262)),"")</f>
        <v/>
      </c>
    </row>
    <row r="263" spans="6:17" ht="12.75" customHeight="1" x14ac:dyDescent="0.25">
      <c r="F263">
        <v>258</v>
      </c>
      <c r="G263" s="158" t="s">
        <v>399</v>
      </c>
      <c r="H263" s="159">
        <v>0.26</v>
      </c>
      <c r="I263" s="161">
        <v>15</v>
      </c>
      <c r="K263">
        <v>258</v>
      </c>
      <c r="L263" s="176" t="s">
        <v>162</v>
      </c>
      <c r="M263" s="180">
        <v>2</v>
      </c>
      <c r="N263" s="167">
        <v>0.51</v>
      </c>
      <c r="O263">
        <f>ROWS($L$7:L263)</f>
        <v>257</v>
      </c>
      <c r="P263" t="str">
        <f>IF('Rating Form'!$K$22=L263,O263,"")</f>
        <v/>
      </c>
      <c r="Q263" t="str">
        <f>IFERROR(SMALL($P$7:P672,ROWS($P$7:P263)),"")</f>
        <v/>
      </c>
    </row>
    <row r="264" spans="6:17" ht="12.75" customHeight="1" x14ac:dyDescent="0.25">
      <c r="F264">
        <v>259</v>
      </c>
      <c r="G264" s="158" t="s">
        <v>469</v>
      </c>
      <c r="H264" s="159">
        <v>0.17</v>
      </c>
      <c r="I264" s="161">
        <v>5</v>
      </c>
      <c r="K264">
        <v>259</v>
      </c>
      <c r="L264" s="176" t="s">
        <v>162</v>
      </c>
      <c r="M264" s="180">
        <v>3</v>
      </c>
      <c r="N264" s="167">
        <v>0.25</v>
      </c>
      <c r="O264">
        <f>ROWS($L$7:L264)</f>
        <v>258</v>
      </c>
      <c r="P264" t="str">
        <f>IF('Rating Form'!$K$22=L264,O264,"")</f>
        <v/>
      </c>
      <c r="Q264" t="str">
        <f>IFERROR(SMALL($P$7:P673,ROWS($P$7:P264)),"")</f>
        <v/>
      </c>
    </row>
    <row r="265" spans="6:17" ht="12.75" customHeight="1" x14ac:dyDescent="0.25">
      <c r="F265">
        <v>260</v>
      </c>
      <c r="G265" s="158" t="s">
        <v>237</v>
      </c>
      <c r="H265" s="159">
        <v>0.48</v>
      </c>
      <c r="I265" s="161">
        <v>25</v>
      </c>
      <c r="K265">
        <v>260</v>
      </c>
      <c r="L265" s="176" t="s">
        <v>162</v>
      </c>
      <c r="M265" s="180">
        <v>4</v>
      </c>
      <c r="N265" s="167">
        <v>0.23</v>
      </c>
      <c r="O265">
        <f>ROWS($L$7:L265)</f>
        <v>259</v>
      </c>
      <c r="P265" t="str">
        <f>IF('Rating Form'!$K$22=L265,O265,"")</f>
        <v/>
      </c>
      <c r="Q265" t="str">
        <f>IFERROR(SMALL($P$7:P674,ROWS($P$7:P265)),"")</f>
        <v/>
      </c>
    </row>
    <row r="266" spans="6:17" ht="12.75" customHeight="1" x14ac:dyDescent="0.25">
      <c r="F266">
        <v>261</v>
      </c>
      <c r="G266" s="158" t="s">
        <v>424</v>
      </c>
      <c r="H266" s="159">
        <v>0.23</v>
      </c>
      <c r="I266" s="161">
        <v>5</v>
      </c>
      <c r="K266">
        <v>261</v>
      </c>
      <c r="L266" s="176" t="s">
        <v>162</v>
      </c>
      <c r="M266" s="180">
        <v>5</v>
      </c>
      <c r="N266" s="167">
        <v>0.27</v>
      </c>
      <c r="O266">
        <f>ROWS($L$7:L266)</f>
        <v>260</v>
      </c>
      <c r="P266" t="str">
        <f>IF('Rating Form'!$K$22=L266,O266,"")</f>
        <v/>
      </c>
      <c r="Q266" t="str">
        <f>IFERROR(SMALL($P$7:P675,ROWS($P$7:P266)),"")</f>
        <v/>
      </c>
    </row>
    <row r="267" spans="6:17" ht="12.75" customHeight="1" x14ac:dyDescent="0.25">
      <c r="F267">
        <v>262</v>
      </c>
      <c r="G267" s="158" t="s">
        <v>267</v>
      </c>
      <c r="H267" s="159">
        <v>0.41</v>
      </c>
      <c r="I267" s="161">
        <v>25</v>
      </c>
      <c r="K267">
        <v>262</v>
      </c>
      <c r="L267" s="176" t="s">
        <v>163</v>
      </c>
      <c r="M267" s="180">
        <v>1</v>
      </c>
      <c r="N267" s="167">
        <v>0.28000000000000003</v>
      </c>
      <c r="O267">
        <f>ROWS($L$7:L267)</f>
        <v>261</v>
      </c>
      <c r="P267" t="str">
        <f>IF('Rating Form'!$K$22=L267,O267,"")</f>
        <v/>
      </c>
      <c r="Q267" t="str">
        <f>IFERROR(SMALL($P$7:P676,ROWS($P$7:P267)),"")</f>
        <v/>
      </c>
    </row>
    <row r="268" spans="6:17" ht="12.75" customHeight="1" x14ac:dyDescent="0.25">
      <c r="F268">
        <v>263</v>
      </c>
      <c r="G268" s="158" t="s">
        <v>400</v>
      </c>
      <c r="H268" s="159">
        <v>0.26</v>
      </c>
      <c r="I268" s="161">
        <v>15</v>
      </c>
      <c r="K268">
        <v>263</v>
      </c>
      <c r="L268" s="176" t="s">
        <v>163</v>
      </c>
      <c r="M268" s="180">
        <v>2</v>
      </c>
      <c r="N268" s="167">
        <v>0.37</v>
      </c>
      <c r="O268">
        <f>ROWS($L$7:L268)</f>
        <v>262</v>
      </c>
      <c r="P268" t="str">
        <f>IF('Rating Form'!$K$22=L268,O268,"")</f>
        <v/>
      </c>
      <c r="Q268" t="str">
        <f>IFERROR(SMALL($P$7:P677,ROWS($P$7:P268)),"")</f>
        <v/>
      </c>
    </row>
    <row r="269" spans="6:17" ht="12.75" customHeight="1" x14ac:dyDescent="0.25">
      <c r="F269">
        <v>264</v>
      </c>
      <c r="G269" s="158" t="s">
        <v>508</v>
      </c>
      <c r="H269" s="159">
        <v>0.12</v>
      </c>
      <c r="I269" s="161">
        <v>5</v>
      </c>
      <c r="K269">
        <v>264</v>
      </c>
      <c r="L269" s="176" t="s">
        <v>163</v>
      </c>
      <c r="M269" s="180">
        <v>3</v>
      </c>
      <c r="N269" s="167">
        <v>0.35</v>
      </c>
      <c r="O269">
        <f>ROWS($L$7:L269)</f>
        <v>263</v>
      </c>
      <c r="P269" t="str">
        <f>IF('Rating Form'!$K$22=L269,O269,"")</f>
        <v/>
      </c>
      <c r="Q269" t="str">
        <f>IFERROR(SMALL($P$7:P678,ROWS($P$7:P269)),"")</f>
        <v/>
      </c>
    </row>
    <row r="270" spans="6:17" ht="12.75" customHeight="1" x14ac:dyDescent="0.25">
      <c r="F270">
        <v>265</v>
      </c>
      <c r="G270" s="158" t="s">
        <v>425</v>
      </c>
      <c r="H270" s="159">
        <v>0.23</v>
      </c>
      <c r="I270" s="161">
        <v>5</v>
      </c>
      <c r="K270">
        <v>265</v>
      </c>
      <c r="L270" s="176" t="s">
        <v>163</v>
      </c>
      <c r="M270" s="180">
        <v>4</v>
      </c>
      <c r="N270" s="167">
        <v>0.24</v>
      </c>
      <c r="O270">
        <f>ROWS($L$7:L270)</f>
        <v>264</v>
      </c>
      <c r="P270" t="str">
        <f>IF('Rating Form'!$K$22=L270,O270,"")</f>
        <v/>
      </c>
      <c r="Q270" t="str">
        <f>IFERROR(SMALL($P$7:P679,ROWS($P$7:P270)),"")</f>
        <v/>
      </c>
    </row>
    <row r="271" spans="6:17" ht="12.75" customHeight="1" x14ac:dyDescent="0.25">
      <c r="F271">
        <v>266</v>
      </c>
      <c r="G271" s="158" t="s">
        <v>330</v>
      </c>
      <c r="H271" s="159">
        <v>0.32</v>
      </c>
      <c r="I271" s="161">
        <v>15</v>
      </c>
      <c r="K271">
        <v>266</v>
      </c>
      <c r="L271" s="176" t="s">
        <v>163</v>
      </c>
      <c r="M271" s="180">
        <v>5</v>
      </c>
      <c r="N271" s="167">
        <v>0.41</v>
      </c>
      <c r="O271">
        <f>ROWS($L$7:L271)</f>
        <v>265</v>
      </c>
      <c r="P271" t="str">
        <f>IF('Rating Form'!$K$22=L271,O271,"")</f>
        <v/>
      </c>
      <c r="Q271" t="str">
        <f>IFERROR(SMALL($P$7:P680,ROWS($P$7:P271)),"")</f>
        <v/>
      </c>
    </row>
    <row r="272" spans="6:17" ht="12.75" customHeight="1" x14ac:dyDescent="0.25">
      <c r="F272">
        <v>267</v>
      </c>
      <c r="G272" s="158" t="s">
        <v>280</v>
      </c>
      <c r="H272" s="159">
        <v>0.39</v>
      </c>
      <c r="I272" s="161">
        <v>25</v>
      </c>
      <c r="K272">
        <v>267</v>
      </c>
      <c r="L272" s="176" t="s">
        <v>164</v>
      </c>
      <c r="M272" s="180">
        <v>1</v>
      </c>
      <c r="N272" s="167">
        <v>0.28999999999999998</v>
      </c>
      <c r="O272">
        <f>ROWS($L$7:L272)</f>
        <v>266</v>
      </c>
      <c r="P272" t="str">
        <f>IF('Rating Form'!$K$22=L272,O272,"")</f>
        <v/>
      </c>
      <c r="Q272" t="str">
        <f>IFERROR(SMALL($P$7:P681,ROWS($P$7:P272)),"")</f>
        <v/>
      </c>
    </row>
    <row r="273" spans="6:17" ht="12.75" customHeight="1" x14ac:dyDescent="0.25">
      <c r="F273">
        <v>268</v>
      </c>
      <c r="G273" s="158" t="s">
        <v>426</v>
      </c>
      <c r="H273" s="159">
        <v>0.23</v>
      </c>
      <c r="I273" s="161">
        <v>5</v>
      </c>
      <c r="K273">
        <v>268</v>
      </c>
      <c r="L273" s="176" t="s">
        <v>164</v>
      </c>
      <c r="M273" s="180">
        <v>2</v>
      </c>
      <c r="N273" s="167">
        <v>0.26</v>
      </c>
      <c r="O273">
        <f>ROWS($L$7:L273)</f>
        <v>267</v>
      </c>
      <c r="P273" t="str">
        <f>IF('Rating Form'!$K$22=L273,O273,"")</f>
        <v/>
      </c>
      <c r="Q273" t="str">
        <f>IFERROR(SMALL($P$7:P682,ROWS($P$7:P273)),"")</f>
        <v/>
      </c>
    </row>
    <row r="274" spans="6:17" ht="12.75" customHeight="1" x14ac:dyDescent="0.25">
      <c r="F274">
        <v>269</v>
      </c>
      <c r="G274" s="158" t="s">
        <v>410</v>
      </c>
      <c r="H274" s="159">
        <v>0.25</v>
      </c>
      <c r="I274" s="161">
        <v>15</v>
      </c>
      <c r="K274">
        <v>269</v>
      </c>
      <c r="L274" s="176" t="s">
        <v>164</v>
      </c>
      <c r="M274" s="180">
        <v>3</v>
      </c>
      <c r="N274" s="167">
        <v>0.18</v>
      </c>
      <c r="O274">
        <f>ROWS($L$7:L274)</f>
        <v>268</v>
      </c>
      <c r="P274" t="str">
        <f>IF('Rating Form'!$K$22=L274,O274,"")</f>
        <v/>
      </c>
      <c r="Q274" t="str">
        <f>IFERROR(SMALL($P$7:P683,ROWS($P$7:P274)),"")</f>
        <v/>
      </c>
    </row>
    <row r="275" spans="6:17" ht="12.75" customHeight="1" x14ac:dyDescent="0.25">
      <c r="F275">
        <v>270</v>
      </c>
      <c r="G275" s="158" t="s">
        <v>312</v>
      </c>
      <c r="H275" s="159">
        <v>0.34</v>
      </c>
      <c r="I275" s="161">
        <v>15</v>
      </c>
      <c r="K275">
        <v>270</v>
      </c>
      <c r="L275" s="176" t="s">
        <v>164</v>
      </c>
      <c r="M275" s="180">
        <v>4</v>
      </c>
      <c r="N275" s="167">
        <v>0.22</v>
      </c>
      <c r="O275">
        <f>ROWS($L$7:L275)</f>
        <v>269</v>
      </c>
      <c r="P275" t="str">
        <f>IF('Rating Form'!$K$22=L275,O275,"")</f>
        <v/>
      </c>
      <c r="Q275" t="str">
        <f>IFERROR(SMALL($P$7:P684,ROWS($P$7:P275)),"")</f>
        <v/>
      </c>
    </row>
    <row r="276" spans="6:17" ht="12.75" customHeight="1" x14ac:dyDescent="0.25">
      <c r="F276">
        <v>271</v>
      </c>
      <c r="G276" s="158" t="s">
        <v>509</v>
      </c>
      <c r="H276" s="159">
        <v>0.12</v>
      </c>
      <c r="I276" s="161">
        <v>5</v>
      </c>
      <c r="K276">
        <v>271</v>
      </c>
      <c r="L276" s="176" t="s">
        <v>164</v>
      </c>
      <c r="M276" s="180">
        <v>5</v>
      </c>
      <c r="N276" s="167">
        <v>0.16</v>
      </c>
      <c r="O276">
        <f>ROWS($L$7:L276)</f>
        <v>270</v>
      </c>
      <c r="P276" t="str">
        <f>IF('Rating Form'!$K$22=L276,O276,"")</f>
        <v/>
      </c>
      <c r="Q276" t="str">
        <f>IFERROR(SMALL($P$7:P685,ROWS($P$7:P276)),"")</f>
        <v/>
      </c>
    </row>
    <row r="277" spans="6:17" ht="12.75" customHeight="1" x14ac:dyDescent="0.25">
      <c r="F277">
        <v>272</v>
      </c>
      <c r="G277" s="158" t="s">
        <v>286</v>
      </c>
      <c r="H277" s="159">
        <v>0.38</v>
      </c>
      <c r="I277" s="161">
        <v>25</v>
      </c>
      <c r="K277">
        <v>272</v>
      </c>
      <c r="L277" s="176" t="s">
        <v>165</v>
      </c>
      <c r="M277" s="180">
        <v>1</v>
      </c>
      <c r="N277" s="167">
        <v>0.33</v>
      </c>
      <c r="O277">
        <f>ROWS($L$7:L277)</f>
        <v>271</v>
      </c>
      <c r="P277" t="str">
        <f>IF('Rating Form'!$K$22=L277,O277,"")</f>
        <v/>
      </c>
      <c r="Q277" t="str">
        <f>IFERROR(SMALL($P$7:P686,ROWS($P$7:P277)),"")</f>
        <v/>
      </c>
    </row>
    <row r="278" spans="6:17" ht="12.75" customHeight="1" x14ac:dyDescent="0.25">
      <c r="F278">
        <v>273</v>
      </c>
      <c r="G278" s="158" t="s">
        <v>521</v>
      </c>
      <c r="H278" s="159">
        <v>0.1</v>
      </c>
      <c r="I278" s="161">
        <v>5</v>
      </c>
      <c r="K278">
        <v>273</v>
      </c>
      <c r="L278" s="176" t="s">
        <v>165</v>
      </c>
      <c r="M278" s="180">
        <v>2</v>
      </c>
      <c r="N278" s="167">
        <v>0.16</v>
      </c>
      <c r="O278">
        <f>ROWS($L$7:L278)</f>
        <v>272</v>
      </c>
      <c r="P278" t="str">
        <f>IF('Rating Form'!$K$22=L278,O278,"")</f>
        <v/>
      </c>
      <c r="Q278" t="str">
        <f>IFERROR(SMALL($P$7:P687,ROWS($P$7:P278)),"")</f>
        <v/>
      </c>
    </row>
    <row r="279" spans="6:17" ht="12.75" customHeight="1" x14ac:dyDescent="0.25">
      <c r="F279">
        <v>274</v>
      </c>
      <c r="G279" s="158" t="s">
        <v>510</v>
      </c>
      <c r="H279" s="159">
        <v>0.12</v>
      </c>
      <c r="I279" s="161">
        <v>5</v>
      </c>
      <c r="K279">
        <v>274</v>
      </c>
      <c r="L279" s="176" t="s">
        <v>165</v>
      </c>
      <c r="M279" s="180">
        <v>3</v>
      </c>
      <c r="N279" s="167">
        <v>0.16</v>
      </c>
      <c r="O279">
        <f>ROWS($L$7:L279)</f>
        <v>273</v>
      </c>
      <c r="P279" t="str">
        <f>IF('Rating Form'!$K$22=L279,O279,"")</f>
        <v/>
      </c>
      <c r="Q279" t="str">
        <f>IFERROR(SMALL($P$7:P688,ROWS($P$7:P279)),"")</f>
        <v/>
      </c>
    </row>
    <row r="280" spans="6:17" ht="12.75" customHeight="1" x14ac:dyDescent="0.25">
      <c r="F280">
        <v>275</v>
      </c>
      <c r="G280" s="158" t="s">
        <v>375</v>
      </c>
      <c r="H280" s="159">
        <v>0.28000000000000003</v>
      </c>
      <c r="I280" s="161">
        <v>15</v>
      </c>
      <c r="K280">
        <v>275</v>
      </c>
      <c r="L280" s="176" t="s">
        <v>165</v>
      </c>
      <c r="M280" s="180">
        <v>4</v>
      </c>
      <c r="N280" s="167">
        <v>0.26</v>
      </c>
      <c r="O280">
        <f>ROWS($L$7:L280)</f>
        <v>274</v>
      </c>
      <c r="P280" t="str">
        <f>IF('Rating Form'!$K$22=L280,O280,"")</f>
        <v/>
      </c>
      <c r="Q280" t="str">
        <f>IFERROR(SMALL($P$7:P689,ROWS($P$7:P280)),"")</f>
        <v/>
      </c>
    </row>
    <row r="281" spans="6:17" ht="12.75" customHeight="1" x14ac:dyDescent="0.25">
      <c r="F281">
        <v>276</v>
      </c>
      <c r="G281" s="158" t="s">
        <v>366</v>
      </c>
      <c r="H281" s="159">
        <v>0.28999999999999998</v>
      </c>
      <c r="I281" s="161">
        <v>15</v>
      </c>
      <c r="K281">
        <v>276</v>
      </c>
      <c r="L281" s="176" t="s">
        <v>165</v>
      </c>
      <c r="M281" s="180">
        <v>5</v>
      </c>
      <c r="N281" s="167">
        <v>0.15</v>
      </c>
      <c r="O281">
        <f>ROWS($L$7:L281)</f>
        <v>275</v>
      </c>
      <c r="P281" t="str">
        <f>IF('Rating Form'!$K$22=L281,O281,"")</f>
        <v/>
      </c>
      <c r="Q281" t="str">
        <f>IFERROR(SMALL($P$7:P690,ROWS($P$7:P281)),"")</f>
        <v/>
      </c>
    </row>
    <row r="282" spans="6:17" ht="12.75" customHeight="1" x14ac:dyDescent="0.25">
      <c r="F282">
        <v>277</v>
      </c>
      <c r="G282" s="158" t="s">
        <v>331</v>
      </c>
      <c r="H282" s="159">
        <v>0.32</v>
      </c>
      <c r="I282" s="161">
        <v>15</v>
      </c>
      <c r="K282">
        <v>277</v>
      </c>
      <c r="L282" s="176" t="s">
        <v>580</v>
      </c>
      <c r="M282" s="180">
        <v>1</v>
      </c>
      <c r="N282" s="167">
        <v>0.3</v>
      </c>
      <c r="O282">
        <f>ROWS($L$7:L282)</f>
        <v>276</v>
      </c>
      <c r="P282" t="str">
        <f>IF('Rating Form'!$K$22=L282,O282,"")</f>
        <v/>
      </c>
      <c r="Q282" t="str">
        <f>IFERROR(SMALL($P$7:P691,ROWS($P$7:P282)),"")</f>
        <v/>
      </c>
    </row>
    <row r="283" spans="6:17" ht="12.75" customHeight="1" x14ac:dyDescent="0.25">
      <c r="F283">
        <v>278</v>
      </c>
      <c r="G283" s="158" t="s">
        <v>220</v>
      </c>
      <c r="H283" s="159">
        <v>0.54</v>
      </c>
      <c r="I283" s="161">
        <v>25</v>
      </c>
      <c r="K283">
        <v>278</v>
      </c>
      <c r="L283" s="176" t="s">
        <v>580</v>
      </c>
      <c r="M283" s="180">
        <v>2</v>
      </c>
      <c r="N283" s="167">
        <v>0.15</v>
      </c>
      <c r="O283">
        <f>ROWS($L$7:L283)</f>
        <v>277</v>
      </c>
      <c r="P283" t="str">
        <f>IF('Rating Form'!$K$22=L283,O283,"")</f>
        <v/>
      </c>
      <c r="Q283" t="str">
        <f>IFERROR(SMALL($P$7:P692,ROWS($P$7:P283)),"")</f>
        <v/>
      </c>
    </row>
    <row r="284" spans="6:17" ht="12.75" customHeight="1" x14ac:dyDescent="0.25">
      <c r="F284">
        <v>279</v>
      </c>
      <c r="G284" s="158" t="s">
        <v>376</v>
      </c>
      <c r="H284" s="159">
        <v>0.28000000000000003</v>
      </c>
      <c r="I284" s="161">
        <v>15</v>
      </c>
      <c r="K284">
        <v>279</v>
      </c>
      <c r="L284" s="176" t="s">
        <v>580</v>
      </c>
      <c r="M284" s="180">
        <v>3</v>
      </c>
      <c r="N284" s="167">
        <v>0.23</v>
      </c>
      <c r="O284">
        <f>ROWS($L$7:L284)</f>
        <v>278</v>
      </c>
      <c r="P284" t="str">
        <f>IF('Rating Form'!$K$22=L284,O284,"")</f>
        <v/>
      </c>
      <c r="Q284" t="str">
        <f>IFERROR(SMALL($P$7:P693,ROWS($P$7:P284)),"")</f>
        <v/>
      </c>
    </row>
    <row r="285" spans="6:17" ht="12.75" customHeight="1" x14ac:dyDescent="0.25">
      <c r="F285">
        <v>280</v>
      </c>
      <c r="G285" s="158" t="s">
        <v>258</v>
      </c>
      <c r="H285" s="159">
        <v>0.43</v>
      </c>
      <c r="I285" s="161">
        <v>25</v>
      </c>
      <c r="K285">
        <v>280</v>
      </c>
      <c r="L285" s="176" t="s">
        <v>580</v>
      </c>
      <c r="M285" s="180">
        <v>4</v>
      </c>
      <c r="N285" s="167">
        <v>0.14000000000000001</v>
      </c>
      <c r="O285">
        <f>ROWS($L$7:L285)</f>
        <v>279</v>
      </c>
      <c r="P285" t="str">
        <f>IF('Rating Form'!$K$22=L285,O285,"")</f>
        <v/>
      </c>
      <c r="Q285" t="str">
        <f>IFERROR(SMALL($P$7:P694,ROWS($P$7:P285)),"")</f>
        <v/>
      </c>
    </row>
    <row r="286" spans="6:17" ht="12.75" customHeight="1" x14ac:dyDescent="0.25">
      <c r="F286">
        <v>281</v>
      </c>
      <c r="G286" s="158" t="s">
        <v>470</v>
      </c>
      <c r="H286" s="159">
        <v>0.17</v>
      </c>
      <c r="I286" s="161">
        <v>5</v>
      </c>
      <c r="K286">
        <v>281</v>
      </c>
      <c r="L286" s="176" t="s">
        <v>580</v>
      </c>
      <c r="M286" s="180">
        <v>5</v>
      </c>
      <c r="N286" s="167">
        <v>0.18</v>
      </c>
      <c r="O286">
        <f>ROWS($L$7:L286)</f>
        <v>280</v>
      </c>
      <c r="P286" t="str">
        <f>IF('Rating Form'!$K$22=L286,O286,"")</f>
        <v/>
      </c>
      <c r="Q286" t="str">
        <f>IFERROR(SMALL($P$7:P695,ROWS($P$7:P286)),"")</f>
        <v/>
      </c>
    </row>
    <row r="287" spans="6:17" ht="12.75" customHeight="1" x14ac:dyDescent="0.25">
      <c r="F287">
        <v>282</v>
      </c>
      <c r="G287" s="158" t="s">
        <v>515</v>
      </c>
      <c r="H287" s="159">
        <v>0.11</v>
      </c>
      <c r="I287" s="161">
        <v>5</v>
      </c>
      <c r="K287">
        <v>282</v>
      </c>
      <c r="L287" s="176" t="s">
        <v>167</v>
      </c>
      <c r="M287" s="180">
        <v>1</v>
      </c>
      <c r="N287" s="167">
        <v>0.52</v>
      </c>
      <c r="O287">
        <f>ROWS($L$7:L287)</f>
        <v>281</v>
      </c>
      <c r="P287" t="str">
        <f>IF('Rating Form'!$K$22=L287,O287,"")</f>
        <v/>
      </c>
      <c r="Q287" t="str">
        <f>IFERROR(SMALL($P$7:P696,ROWS($P$7:P287)),"")</f>
        <v/>
      </c>
    </row>
    <row r="288" spans="6:17" ht="12.75" customHeight="1" x14ac:dyDescent="0.25">
      <c r="F288">
        <v>283</v>
      </c>
      <c r="G288" s="158" t="s">
        <v>471</v>
      </c>
      <c r="H288" s="159">
        <v>0.17</v>
      </c>
      <c r="I288" s="161">
        <v>5</v>
      </c>
      <c r="K288">
        <v>283</v>
      </c>
      <c r="L288" s="176" t="s">
        <v>167</v>
      </c>
      <c r="M288" s="180">
        <v>2</v>
      </c>
      <c r="N288" s="167">
        <v>0.28999999999999998</v>
      </c>
      <c r="O288">
        <f>ROWS($L$7:L288)</f>
        <v>282</v>
      </c>
      <c r="P288" t="str">
        <f>IF('Rating Form'!$K$22=L288,O288,"")</f>
        <v/>
      </c>
      <c r="Q288" t="str">
        <f>IFERROR(SMALL($P$7:P697,ROWS($P$7:P288)),"")</f>
        <v/>
      </c>
    </row>
    <row r="289" spans="6:17" ht="12.75" customHeight="1" x14ac:dyDescent="0.25">
      <c r="F289">
        <v>284</v>
      </c>
      <c r="G289" s="158" t="s">
        <v>367</v>
      </c>
      <c r="H289" s="159">
        <v>0.28999999999999998</v>
      </c>
      <c r="I289" s="161">
        <v>15</v>
      </c>
      <c r="K289">
        <v>284</v>
      </c>
      <c r="L289" s="176" t="s">
        <v>167</v>
      </c>
      <c r="M289" s="180">
        <v>3</v>
      </c>
      <c r="N289" s="167">
        <v>0.23</v>
      </c>
      <c r="O289">
        <f>ROWS($L$7:L289)</f>
        <v>283</v>
      </c>
      <c r="P289" t="str">
        <f>IF('Rating Form'!$K$22=L289,O289,"")</f>
        <v/>
      </c>
      <c r="Q289" t="str">
        <f>IFERROR(SMALL($P$7:P698,ROWS($P$7:P289)),"")</f>
        <v/>
      </c>
    </row>
    <row r="290" spans="6:17" ht="12.75" customHeight="1" x14ac:dyDescent="0.25">
      <c r="F290">
        <v>285</v>
      </c>
      <c r="G290" s="158" t="s">
        <v>566</v>
      </c>
      <c r="H290" s="159">
        <v>0</v>
      </c>
      <c r="I290" s="161">
        <v>5</v>
      </c>
      <c r="K290">
        <v>285</v>
      </c>
      <c r="L290" s="176" t="s">
        <v>167</v>
      </c>
      <c r="M290" s="180">
        <v>4</v>
      </c>
      <c r="N290" s="167">
        <v>0.25</v>
      </c>
      <c r="O290">
        <f>ROWS($L$7:L290)</f>
        <v>284</v>
      </c>
      <c r="P290" t="str">
        <f>IF('Rating Form'!$K$22=L290,O290,"")</f>
        <v/>
      </c>
      <c r="Q290" t="str">
        <f>IFERROR(SMALL($P$7:P699,ROWS($P$7:P290)),"")</f>
        <v/>
      </c>
    </row>
    <row r="291" spans="6:17" ht="12.75" customHeight="1" x14ac:dyDescent="0.25">
      <c r="F291">
        <v>286</v>
      </c>
      <c r="G291" s="158" t="s">
        <v>476</v>
      </c>
      <c r="H291" s="159">
        <v>0.16</v>
      </c>
      <c r="I291" s="161">
        <v>5</v>
      </c>
      <c r="K291">
        <v>286</v>
      </c>
      <c r="L291" s="176" t="s">
        <v>167</v>
      </c>
      <c r="M291" s="180">
        <v>5</v>
      </c>
      <c r="N291" s="167">
        <v>0.33</v>
      </c>
      <c r="O291">
        <f>ROWS($L$7:L291)</f>
        <v>285</v>
      </c>
      <c r="P291" t="str">
        <f>IF('Rating Form'!$K$22=L291,O291,"")</f>
        <v/>
      </c>
      <c r="Q291" t="str">
        <f>IFERROR(SMALL($P$7:P700,ROWS($P$7:P291)),"")</f>
        <v/>
      </c>
    </row>
    <row r="292" spans="6:17" ht="12.75" customHeight="1" x14ac:dyDescent="0.25">
      <c r="F292">
        <v>287</v>
      </c>
      <c r="G292" s="158" t="s">
        <v>281</v>
      </c>
      <c r="H292" s="159">
        <v>0.39</v>
      </c>
      <c r="I292" s="161">
        <v>25</v>
      </c>
      <c r="K292">
        <v>287</v>
      </c>
      <c r="L292" s="176" t="s">
        <v>168</v>
      </c>
      <c r="M292" s="180">
        <v>1</v>
      </c>
      <c r="N292" s="167">
        <v>0.17</v>
      </c>
      <c r="O292">
        <f>ROWS($L$7:L292)</f>
        <v>286</v>
      </c>
      <c r="P292" t="str">
        <f>IF('Rating Form'!$K$22=L292,O292,"")</f>
        <v/>
      </c>
      <c r="Q292" t="str">
        <f>IFERROR(SMALL($P$7:P701,ROWS($P$7:P292)),"")</f>
        <v/>
      </c>
    </row>
    <row r="293" spans="6:17" ht="12.75" customHeight="1" x14ac:dyDescent="0.25">
      <c r="F293">
        <v>288</v>
      </c>
      <c r="G293" s="158" t="s">
        <v>301</v>
      </c>
      <c r="H293" s="159">
        <v>0.36</v>
      </c>
      <c r="I293" s="161">
        <v>25</v>
      </c>
      <c r="K293">
        <v>288</v>
      </c>
      <c r="L293" s="176" t="s">
        <v>168</v>
      </c>
      <c r="M293" s="180">
        <v>2</v>
      </c>
      <c r="N293" s="167">
        <v>0.25</v>
      </c>
      <c r="O293">
        <f>ROWS($L$7:L293)</f>
        <v>287</v>
      </c>
      <c r="P293" t="str">
        <f>IF('Rating Form'!$K$22=L293,O293,"")</f>
        <v/>
      </c>
      <c r="Q293" t="str">
        <f>IFERROR(SMALL($P$7:P702,ROWS($P$7:P293)),"")</f>
        <v/>
      </c>
    </row>
    <row r="294" spans="6:17" ht="12.75" customHeight="1" x14ac:dyDescent="0.25">
      <c r="F294">
        <v>289</v>
      </c>
      <c r="G294" s="158" t="s">
        <v>442</v>
      </c>
      <c r="H294" s="159">
        <v>0.21</v>
      </c>
      <c r="I294" s="161">
        <v>5</v>
      </c>
      <c r="K294">
        <v>289</v>
      </c>
      <c r="L294" s="176" t="s">
        <v>168</v>
      </c>
      <c r="M294" s="180">
        <v>3</v>
      </c>
      <c r="N294" s="167">
        <v>0.19</v>
      </c>
      <c r="O294">
        <f>ROWS($L$7:L294)</f>
        <v>288</v>
      </c>
      <c r="P294" t="str">
        <f>IF('Rating Form'!$K$22=L294,O294,"")</f>
        <v/>
      </c>
      <c r="Q294" t="str">
        <f>IFERROR(SMALL($P$7:P703,ROWS($P$7:P294)),"")</f>
        <v/>
      </c>
    </row>
    <row r="295" spans="6:17" ht="12.75" customHeight="1" x14ac:dyDescent="0.25">
      <c r="F295">
        <v>290</v>
      </c>
      <c r="G295" s="158" t="s">
        <v>543</v>
      </c>
      <c r="H295" s="159">
        <v>7.0000000000000007E-2</v>
      </c>
      <c r="I295" s="161">
        <v>5</v>
      </c>
      <c r="K295">
        <v>290</v>
      </c>
      <c r="L295" s="176" t="s">
        <v>168</v>
      </c>
      <c r="M295" s="180">
        <v>4</v>
      </c>
      <c r="N295" s="167">
        <v>0.17</v>
      </c>
      <c r="O295">
        <f>ROWS($L$7:L295)</f>
        <v>289</v>
      </c>
      <c r="P295" t="str">
        <f>IF('Rating Form'!$K$22=L295,O295,"")</f>
        <v/>
      </c>
      <c r="Q295" t="str">
        <f>IFERROR(SMALL($P$7:P704,ROWS($P$7:P295)),"")</f>
        <v/>
      </c>
    </row>
    <row r="296" spans="6:17" ht="12.75" customHeight="1" x14ac:dyDescent="0.25">
      <c r="F296">
        <v>291</v>
      </c>
      <c r="G296" s="158" t="s">
        <v>472</v>
      </c>
      <c r="H296" s="159">
        <v>0.17</v>
      </c>
      <c r="I296" s="161">
        <v>5</v>
      </c>
      <c r="K296">
        <v>291</v>
      </c>
      <c r="L296" s="176" t="s">
        <v>168</v>
      </c>
      <c r="M296" s="180">
        <v>5</v>
      </c>
      <c r="N296" s="167">
        <v>0.1</v>
      </c>
      <c r="O296">
        <f>ROWS($L$7:L296)</f>
        <v>290</v>
      </c>
      <c r="P296" t="str">
        <f>IF('Rating Form'!$K$22=L296,O296,"")</f>
        <v/>
      </c>
      <c r="Q296" t="str">
        <f>IFERROR(SMALL($P$7:P705,ROWS($P$7:P296)),"")</f>
        <v/>
      </c>
    </row>
    <row r="297" spans="6:17" ht="12.75" customHeight="1" x14ac:dyDescent="0.25">
      <c r="F297">
        <v>292</v>
      </c>
      <c r="G297" s="158" t="s">
        <v>315</v>
      </c>
      <c r="H297" s="159">
        <v>0.33</v>
      </c>
      <c r="I297" s="161">
        <v>15</v>
      </c>
      <c r="K297">
        <v>292</v>
      </c>
      <c r="L297" s="176" t="s">
        <v>581</v>
      </c>
      <c r="M297" s="180">
        <v>1</v>
      </c>
      <c r="N297" s="167">
        <v>0.23</v>
      </c>
      <c r="O297">
        <f>ROWS($L$7:L297)</f>
        <v>291</v>
      </c>
      <c r="P297" t="str">
        <f>IF('Rating Form'!$K$22=L297,O297,"")</f>
        <v/>
      </c>
      <c r="Q297" t="str">
        <f>IFERROR(SMALL($P$7:P706,ROWS($P$7:P297)),"")</f>
        <v/>
      </c>
    </row>
    <row r="298" spans="6:17" ht="12.75" customHeight="1" x14ac:dyDescent="0.25">
      <c r="F298">
        <v>293</v>
      </c>
      <c r="G298" s="158" t="s">
        <v>544</v>
      </c>
      <c r="H298" s="159">
        <v>7.0000000000000007E-2</v>
      </c>
      <c r="I298" s="161">
        <v>5</v>
      </c>
      <c r="K298">
        <v>293</v>
      </c>
      <c r="L298" s="176" t="s">
        <v>581</v>
      </c>
      <c r="M298" s="180">
        <v>2</v>
      </c>
      <c r="N298" s="167">
        <v>0.17</v>
      </c>
      <c r="O298">
        <f>ROWS($L$7:L298)</f>
        <v>292</v>
      </c>
      <c r="P298" t="str">
        <f>IF('Rating Form'!$K$22=L298,O298,"")</f>
        <v/>
      </c>
      <c r="Q298" t="str">
        <f>IFERROR(SMALL($P$7:P707,ROWS($P$7:P298)),"")</f>
        <v/>
      </c>
    </row>
    <row r="299" spans="6:17" ht="12.75" customHeight="1" x14ac:dyDescent="0.25">
      <c r="F299">
        <v>294</v>
      </c>
      <c r="G299" s="158" t="s">
        <v>227</v>
      </c>
      <c r="H299" s="159">
        <v>0.51</v>
      </c>
      <c r="I299" s="161">
        <v>25</v>
      </c>
      <c r="K299">
        <v>294</v>
      </c>
      <c r="L299" s="176" t="s">
        <v>581</v>
      </c>
      <c r="M299" s="180">
        <v>3</v>
      </c>
      <c r="N299" s="167">
        <v>0.25</v>
      </c>
      <c r="O299">
        <f>ROWS($L$7:L299)</f>
        <v>293</v>
      </c>
      <c r="P299" t="str">
        <f>IF('Rating Form'!$K$22=L299,O299,"")</f>
        <v/>
      </c>
      <c r="Q299" t="str">
        <f>IFERROR(SMALL($P$7:P708,ROWS($P$7:P299)),"")</f>
        <v/>
      </c>
    </row>
    <row r="300" spans="6:17" ht="12.75" customHeight="1" x14ac:dyDescent="0.25">
      <c r="F300">
        <v>295</v>
      </c>
      <c r="G300" s="158" t="s">
        <v>215</v>
      </c>
      <c r="H300" s="159">
        <v>0.57999999999999996</v>
      </c>
      <c r="I300" s="161">
        <v>25</v>
      </c>
      <c r="K300">
        <v>295</v>
      </c>
      <c r="L300" s="176" t="s">
        <v>581</v>
      </c>
      <c r="M300" s="180">
        <v>4</v>
      </c>
      <c r="N300" s="167">
        <v>0.23</v>
      </c>
      <c r="O300">
        <f>ROWS($L$7:L300)</f>
        <v>294</v>
      </c>
      <c r="P300" t="str">
        <f>IF('Rating Form'!$K$22=L300,O300,"")</f>
        <v/>
      </c>
      <c r="Q300" t="str">
        <f>IFERROR(SMALL($P$7:P709,ROWS($P$7:P300)),"")</f>
        <v/>
      </c>
    </row>
    <row r="301" spans="6:17" ht="12.75" customHeight="1" x14ac:dyDescent="0.25">
      <c r="F301">
        <v>296</v>
      </c>
      <c r="G301" s="158" t="s">
        <v>401</v>
      </c>
      <c r="H301" s="159">
        <v>0.26</v>
      </c>
      <c r="I301" s="161">
        <v>15</v>
      </c>
      <c r="K301">
        <v>296</v>
      </c>
      <c r="L301" s="176" t="s">
        <v>581</v>
      </c>
      <c r="M301" s="180">
        <v>5</v>
      </c>
      <c r="N301" s="167">
        <v>0.25</v>
      </c>
      <c r="O301">
        <f>ROWS($L$7:L301)</f>
        <v>295</v>
      </c>
      <c r="P301" t="str">
        <f>IF('Rating Form'!$K$22=L301,O301,"")</f>
        <v/>
      </c>
      <c r="Q301" t="str">
        <f>IFERROR(SMALL($P$7:P710,ROWS($P$7:P301)),"")</f>
        <v/>
      </c>
    </row>
    <row r="302" spans="6:17" ht="12.75" customHeight="1" x14ac:dyDescent="0.25">
      <c r="F302">
        <v>297</v>
      </c>
      <c r="G302" s="158" t="s">
        <v>332</v>
      </c>
      <c r="H302" s="159">
        <v>0.32</v>
      </c>
      <c r="I302" s="161">
        <v>15</v>
      </c>
      <c r="K302">
        <v>297</v>
      </c>
      <c r="L302" s="176" t="s">
        <v>170</v>
      </c>
      <c r="M302" s="180">
        <v>1</v>
      </c>
      <c r="N302" s="167">
        <v>0.4</v>
      </c>
      <c r="O302">
        <f>ROWS($L$7:L302)</f>
        <v>296</v>
      </c>
      <c r="P302" t="str">
        <f>IF('Rating Form'!$K$22=L302,O302,"")</f>
        <v/>
      </c>
      <c r="Q302" t="str">
        <f>IFERROR(SMALL($P$7:P711,ROWS($P$7:P302)),"")</f>
        <v/>
      </c>
    </row>
    <row r="303" spans="6:17" ht="12.75" customHeight="1" x14ac:dyDescent="0.25">
      <c r="F303">
        <v>298</v>
      </c>
      <c r="G303" s="158" t="s">
        <v>259</v>
      </c>
      <c r="H303" s="159">
        <v>0.42</v>
      </c>
      <c r="I303" s="161">
        <v>25</v>
      </c>
      <c r="K303">
        <v>298</v>
      </c>
      <c r="L303" s="176" t="s">
        <v>170</v>
      </c>
      <c r="M303" s="180">
        <v>2</v>
      </c>
      <c r="N303" s="167">
        <v>0.32</v>
      </c>
      <c r="O303">
        <f>ROWS($L$7:L303)</f>
        <v>297</v>
      </c>
      <c r="P303" t="str">
        <f>IF('Rating Form'!$K$22=L303,O303,"")</f>
        <v/>
      </c>
      <c r="Q303" t="str">
        <f>IFERROR(SMALL($P$7:P712,ROWS($P$7:P303)),"")</f>
        <v/>
      </c>
    </row>
    <row r="304" spans="6:17" ht="12.75" customHeight="1" x14ac:dyDescent="0.25">
      <c r="F304">
        <v>299</v>
      </c>
      <c r="G304" s="158" t="s">
        <v>208</v>
      </c>
      <c r="H304" s="159">
        <v>0.79</v>
      </c>
      <c r="I304" s="161">
        <v>25</v>
      </c>
      <c r="K304">
        <v>299</v>
      </c>
      <c r="L304" s="176" t="s">
        <v>170</v>
      </c>
      <c r="M304" s="180">
        <v>3</v>
      </c>
      <c r="N304" s="167">
        <v>0.24</v>
      </c>
      <c r="O304">
        <f>ROWS($L$7:L304)</f>
        <v>298</v>
      </c>
      <c r="P304" t="str">
        <f>IF('Rating Form'!$K$22=L304,O304,"")</f>
        <v/>
      </c>
      <c r="Q304" t="str">
        <f>IFERROR(SMALL($P$7:P713,ROWS($P$7:P304)),"")</f>
        <v/>
      </c>
    </row>
    <row r="305" spans="6:17" ht="12.75" customHeight="1" x14ac:dyDescent="0.25">
      <c r="F305">
        <v>300</v>
      </c>
      <c r="G305" s="158" t="s">
        <v>216</v>
      </c>
      <c r="H305" s="159">
        <v>0.56999999999999995</v>
      </c>
      <c r="I305" s="161">
        <v>25</v>
      </c>
      <c r="K305">
        <v>300</v>
      </c>
      <c r="L305" s="176" t="s">
        <v>170</v>
      </c>
      <c r="M305" s="180">
        <v>4</v>
      </c>
      <c r="N305" s="167">
        <v>0.6</v>
      </c>
      <c r="O305">
        <f>ROWS($L$7:L305)</f>
        <v>299</v>
      </c>
      <c r="P305" t="str">
        <f>IF('Rating Form'!$K$22=L305,O305,"")</f>
        <v/>
      </c>
      <c r="Q305" t="str">
        <f>IFERROR(SMALL($P$7:P714,ROWS($P$7:P305)),"")</f>
        <v/>
      </c>
    </row>
    <row r="306" spans="6:17" ht="12.75" customHeight="1" x14ac:dyDescent="0.25">
      <c r="F306">
        <v>301</v>
      </c>
      <c r="G306" s="158" t="s">
        <v>473</v>
      </c>
      <c r="H306" s="159">
        <v>0.17</v>
      </c>
      <c r="I306" s="161">
        <v>5</v>
      </c>
      <c r="K306">
        <v>301</v>
      </c>
      <c r="L306" s="176" t="s">
        <v>170</v>
      </c>
      <c r="M306" s="180">
        <v>5</v>
      </c>
      <c r="N306" s="167">
        <v>0.25</v>
      </c>
      <c r="O306">
        <f>ROWS($L$7:L306)</f>
        <v>300</v>
      </c>
      <c r="P306" t="str">
        <f>IF('Rating Form'!$K$22=L306,O306,"")</f>
        <v/>
      </c>
      <c r="Q306" t="str">
        <f>IFERROR(SMALL($P$7:P715,ROWS($P$7:P306)),"")</f>
        <v/>
      </c>
    </row>
    <row r="307" spans="6:17" ht="12.75" customHeight="1" x14ac:dyDescent="0.25">
      <c r="F307">
        <v>302</v>
      </c>
      <c r="G307" s="158" t="s">
        <v>522</v>
      </c>
      <c r="H307" s="159">
        <v>0.1</v>
      </c>
      <c r="I307" s="161">
        <v>5</v>
      </c>
      <c r="K307">
        <v>302</v>
      </c>
      <c r="L307" s="176" t="s">
        <v>171</v>
      </c>
      <c r="M307" s="180">
        <v>1</v>
      </c>
      <c r="N307" s="167">
        <v>0.13</v>
      </c>
      <c r="O307">
        <f>ROWS($L$7:L307)</f>
        <v>301</v>
      </c>
      <c r="P307" t="str">
        <f>IF('Rating Form'!$K$22=L307,O307,"")</f>
        <v/>
      </c>
      <c r="Q307" t="str">
        <f>IFERROR(SMALL($P$7:P716,ROWS($P$7:P307)),"")</f>
        <v/>
      </c>
    </row>
    <row r="308" spans="6:17" ht="12.75" customHeight="1" x14ac:dyDescent="0.25">
      <c r="F308">
        <v>303</v>
      </c>
      <c r="G308" s="158" t="s">
        <v>388</v>
      </c>
      <c r="H308" s="159">
        <v>0.27</v>
      </c>
      <c r="I308" s="161">
        <v>15</v>
      </c>
      <c r="K308">
        <v>303</v>
      </c>
      <c r="L308" s="176" t="s">
        <v>171</v>
      </c>
      <c r="M308" s="180">
        <v>2</v>
      </c>
      <c r="N308" s="167">
        <v>0.05</v>
      </c>
      <c r="O308">
        <f>ROWS($L$7:L308)</f>
        <v>302</v>
      </c>
      <c r="P308" t="str">
        <f>IF('Rating Form'!$K$22=L308,O308,"")</f>
        <v/>
      </c>
      <c r="Q308" t="str">
        <f>IFERROR(SMALL($P$7:P717,ROWS($P$7:P308)),"")</f>
        <v/>
      </c>
    </row>
    <row r="309" spans="6:17" ht="12.75" customHeight="1" x14ac:dyDescent="0.25">
      <c r="F309">
        <v>304</v>
      </c>
      <c r="G309" s="158" t="s">
        <v>457</v>
      </c>
      <c r="H309" s="159">
        <v>0.19</v>
      </c>
      <c r="I309" s="161">
        <v>5</v>
      </c>
      <c r="K309">
        <v>304</v>
      </c>
      <c r="L309" s="176" t="s">
        <v>171</v>
      </c>
      <c r="M309" s="180">
        <v>3</v>
      </c>
      <c r="N309" s="167">
        <v>0.12</v>
      </c>
      <c r="O309">
        <f>ROWS($L$7:L309)</f>
        <v>303</v>
      </c>
      <c r="P309" t="str">
        <f>IF('Rating Form'!$K$22=L309,O309,"")</f>
        <v/>
      </c>
      <c r="Q309" t="str">
        <f>IFERROR(SMALL($P$7:P718,ROWS($P$7:P309)),"")</f>
        <v/>
      </c>
    </row>
    <row r="310" spans="6:17" ht="12.75" customHeight="1" x14ac:dyDescent="0.25">
      <c r="F310">
        <v>305</v>
      </c>
      <c r="G310" s="158" t="s">
        <v>536</v>
      </c>
      <c r="H310" s="159">
        <v>0.08</v>
      </c>
      <c r="I310" s="161">
        <v>5</v>
      </c>
      <c r="K310">
        <v>305</v>
      </c>
      <c r="L310" s="176" t="s">
        <v>171</v>
      </c>
      <c r="M310" s="180">
        <v>4</v>
      </c>
      <c r="N310" s="167">
        <v>0.06</v>
      </c>
      <c r="O310">
        <f>ROWS($L$7:L310)</f>
        <v>304</v>
      </c>
      <c r="P310" t="str">
        <f>IF('Rating Form'!$K$22=L310,O310,"")</f>
        <v/>
      </c>
      <c r="Q310" t="str">
        <f>IFERROR(SMALL($P$7:P719,ROWS($P$7:P310)),"")</f>
        <v/>
      </c>
    </row>
    <row r="311" spans="6:17" ht="12.75" customHeight="1" x14ac:dyDescent="0.25">
      <c r="F311">
        <v>306</v>
      </c>
      <c r="G311" s="158" t="s">
        <v>485</v>
      </c>
      <c r="H311" s="159">
        <v>0.15</v>
      </c>
      <c r="I311" s="161">
        <v>5</v>
      </c>
      <c r="K311">
        <v>306</v>
      </c>
      <c r="L311" s="176" t="s">
        <v>171</v>
      </c>
      <c r="M311" s="180">
        <v>5</v>
      </c>
      <c r="N311" s="167">
        <v>0.14000000000000001</v>
      </c>
      <c r="O311">
        <f>ROWS($L$7:L311)</f>
        <v>305</v>
      </c>
      <c r="P311" t="str">
        <f>IF('Rating Form'!$K$22=L311,O311,"")</f>
        <v/>
      </c>
      <c r="Q311" t="str">
        <f>IFERROR(SMALL($P$7:P720,ROWS($P$7:P311)),"")</f>
        <v/>
      </c>
    </row>
    <row r="312" spans="6:17" ht="12.75" customHeight="1" x14ac:dyDescent="0.25">
      <c r="F312">
        <v>307</v>
      </c>
      <c r="G312" s="158" t="s">
        <v>511</v>
      </c>
      <c r="H312" s="159">
        <v>0.12</v>
      </c>
      <c r="I312" s="161">
        <v>5</v>
      </c>
      <c r="K312">
        <v>307</v>
      </c>
      <c r="L312" s="176" t="s">
        <v>582</v>
      </c>
      <c r="M312" s="180">
        <v>1</v>
      </c>
      <c r="N312" s="167">
        <v>0.3</v>
      </c>
      <c r="O312">
        <f>ROWS($L$7:L312)</f>
        <v>306</v>
      </c>
      <c r="P312" t="str">
        <f>IF('Rating Form'!$K$22=L312,O312,"")</f>
        <v/>
      </c>
      <c r="Q312" t="str">
        <f>IFERROR(SMALL($P$7:P721,ROWS($P$7:P312)),"")</f>
        <v/>
      </c>
    </row>
    <row r="313" spans="6:17" ht="12.75" customHeight="1" x14ac:dyDescent="0.25">
      <c r="F313">
        <v>308</v>
      </c>
      <c r="G313" s="158" t="s">
        <v>491</v>
      </c>
      <c r="H313" s="159">
        <v>0.14000000000000001</v>
      </c>
      <c r="I313" s="161">
        <v>5</v>
      </c>
      <c r="K313">
        <v>308</v>
      </c>
      <c r="L313" s="176" t="s">
        <v>582</v>
      </c>
      <c r="M313" s="180">
        <v>2</v>
      </c>
      <c r="N313" s="167">
        <v>0.31</v>
      </c>
      <c r="O313">
        <f>ROWS($L$7:L313)</f>
        <v>307</v>
      </c>
      <c r="P313" t="str">
        <f>IF('Rating Form'!$K$22=L313,O313,"")</f>
        <v/>
      </c>
      <c r="Q313" t="str">
        <f>IFERROR(SMALL($P$7:P722,ROWS($P$7:P313)),"")</f>
        <v/>
      </c>
    </row>
    <row r="314" spans="6:17" ht="12.75" customHeight="1" x14ac:dyDescent="0.25">
      <c r="F314">
        <v>309</v>
      </c>
      <c r="G314" s="158" t="s">
        <v>306</v>
      </c>
      <c r="H314" s="159">
        <v>0.35</v>
      </c>
      <c r="I314" s="161">
        <v>25</v>
      </c>
      <c r="K314">
        <v>309</v>
      </c>
      <c r="L314" s="176" t="s">
        <v>582</v>
      </c>
      <c r="M314" s="180">
        <v>3</v>
      </c>
      <c r="N314" s="167">
        <v>0.18</v>
      </c>
      <c r="O314">
        <f>ROWS($L$7:L314)</f>
        <v>308</v>
      </c>
      <c r="P314" t="str">
        <f>IF('Rating Form'!$K$22=L314,O314,"")</f>
        <v/>
      </c>
      <c r="Q314" t="str">
        <f>IFERROR(SMALL($P$7:P723,ROWS($P$7:P314)),"")</f>
        <v/>
      </c>
    </row>
    <row r="315" spans="6:17" ht="12.75" customHeight="1" x14ac:dyDescent="0.25">
      <c r="F315">
        <v>310</v>
      </c>
      <c r="G315" s="158" t="s">
        <v>316</v>
      </c>
      <c r="H315" s="159">
        <v>0.33</v>
      </c>
      <c r="I315" s="161">
        <v>15</v>
      </c>
      <c r="K315">
        <v>310</v>
      </c>
      <c r="L315" s="176" t="s">
        <v>582</v>
      </c>
      <c r="M315" s="180">
        <v>4</v>
      </c>
      <c r="N315" s="167">
        <v>0.27</v>
      </c>
      <c r="O315">
        <f>ROWS($L$7:L315)</f>
        <v>309</v>
      </c>
      <c r="P315" t="str">
        <f>IF('Rating Form'!$K$22=L315,O315,"")</f>
        <v/>
      </c>
      <c r="Q315" t="str">
        <f>IFERROR(SMALL($P$7:P724,ROWS($P$7:P315)),"")</f>
        <v/>
      </c>
    </row>
    <row r="316" spans="6:17" ht="12.75" customHeight="1" x14ac:dyDescent="0.25">
      <c r="F316">
        <v>311</v>
      </c>
      <c r="G316" s="158" t="s">
        <v>317</v>
      </c>
      <c r="H316" s="159">
        <v>0.33</v>
      </c>
      <c r="I316" s="161">
        <v>15</v>
      </c>
      <c r="K316">
        <v>311</v>
      </c>
      <c r="L316" s="176" t="s">
        <v>582</v>
      </c>
      <c r="M316" s="180">
        <v>5</v>
      </c>
      <c r="N316" s="167">
        <v>0.28999999999999998</v>
      </c>
      <c r="O316">
        <f>ROWS($L$7:L316)</f>
        <v>310</v>
      </c>
      <c r="P316" t="str">
        <f>IF('Rating Form'!$K$22=L316,O316,"")</f>
        <v/>
      </c>
      <c r="Q316" t="str">
        <f>IFERROR(SMALL($P$7:P725,ROWS($P$7:P316)),"")</f>
        <v/>
      </c>
    </row>
    <row r="317" spans="6:17" ht="12.75" customHeight="1" x14ac:dyDescent="0.25">
      <c r="F317">
        <v>312</v>
      </c>
      <c r="G317" s="158" t="s">
        <v>523</v>
      </c>
      <c r="H317" s="159">
        <v>0.1</v>
      </c>
      <c r="I317" s="161">
        <v>5</v>
      </c>
      <c r="K317">
        <v>312</v>
      </c>
      <c r="L317" s="176" t="s">
        <v>173</v>
      </c>
      <c r="M317" s="180">
        <v>1</v>
      </c>
      <c r="N317" s="167">
        <v>0.22</v>
      </c>
      <c r="O317">
        <f>ROWS($L$7:L317)</f>
        <v>311</v>
      </c>
      <c r="P317" t="str">
        <f>IF('Rating Form'!$K$22=L317,O317,"")</f>
        <v/>
      </c>
      <c r="Q317" t="str">
        <f>IFERROR(SMALL($P$7:P726,ROWS($P$7:P317)),"")</f>
        <v/>
      </c>
    </row>
    <row r="318" spans="6:17" ht="12.75" customHeight="1" x14ac:dyDescent="0.25">
      <c r="F318">
        <v>313</v>
      </c>
      <c r="G318" s="158" t="s">
        <v>217</v>
      </c>
      <c r="H318" s="159">
        <v>0.56000000000000005</v>
      </c>
      <c r="I318" s="161">
        <v>25</v>
      </c>
      <c r="K318">
        <v>313</v>
      </c>
      <c r="L318" s="176" t="s">
        <v>173</v>
      </c>
      <c r="M318" s="180">
        <v>2</v>
      </c>
      <c r="N318" s="167">
        <v>0.53</v>
      </c>
      <c r="O318">
        <f>ROWS($L$7:L318)</f>
        <v>312</v>
      </c>
      <c r="P318" t="str">
        <f>IF('Rating Form'!$K$22=L318,O318,"")</f>
        <v/>
      </c>
      <c r="Q318" t="str">
        <f>IFERROR(SMALL($P$7:P727,ROWS($P$7:P318)),"")</f>
        <v/>
      </c>
    </row>
    <row r="319" spans="6:17" ht="12.75" customHeight="1" x14ac:dyDescent="0.25">
      <c r="F319">
        <v>314</v>
      </c>
      <c r="G319" s="158" t="s">
        <v>240</v>
      </c>
      <c r="H319" s="159">
        <v>0.47</v>
      </c>
      <c r="I319" s="161">
        <v>25</v>
      </c>
      <c r="K319">
        <v>314</v>
      </c>
      <c r="L319" s="176" t="s">
        <v>173</v>
      </c>
      <c r="M319" s="180">
        <v>3</v>
      </c>
      <c r="N319" s="167">
        <v>0.31</v>
      </c>
      <c r="O319">
        <f>ROWS($L$7:L319)</f>
        <v>313</v>
      </c>
      <c r="P319" t="str">
        <f>IF('Rating Form'!$K$22=L319,O319,"")</f>
        <v/>
      </c>
      <c r="Q319" t="str">
        <f>IFERROR(SMALL($P$7:P728,ROWS($P$7:P319)),"")</f>
        <v/>
      </c>
    </row>
    <row r="320" spans="6:17" ht="12.75" customHeight="1" x14ac:dyDescent="0.25">
      <c r="F320">
        <v>315</v>
      </c>
      <c r="G320" s="158" t="s">
        <v>477</v>
      </c>
      <c r="H320" s="159">
        <v>0.16</v>
      </c>
      <c r="I320" s="161">
        <v>5</v>
      </c>
      <c r="K320">
        <v>315</v>
      </c>
      <c r="L320" s="176" t="s">
        <v>173</v>
      </c>
      <c r="M320" s="180">
        <v>4</v>
      </c>
      <c r="N320" s="167">
        <v>0.23</v>
      </c>
      <c r="O320">
        <f>ROWS($L$7:L320)</f>
        <v>314</v>
      </c>
      <c r="P320" t="str">
        <f>IF('Rating Form'!$K$22=L320,O320,"")</f>
        <v/>
      </c>
      <c r="Q320" t="str">
        <f>IFERROR(SMALL($P$7:P729,ROWS($P$7:P320)),"")</f>
        <v/>
      </c>
    </row>
    <row r="321" spans="6:17" ht="12.75" customHeight="1" x14ac:dyDescent="0.25">
      <c r="F321">
        <v>316</v>
      </c>
      <c r="G321" s="158" t="s">
        <v>449</v>
      </c>
      <c r="H321" s="159">
        <v>0.2</v>
      </c>
      <c r="I321" s="161">
        <v>5</v>
      </c>
      <c r="K321">
        <v>316</v>
      </c>
      <c r="L321" s="176" t="s">
        <v>173</v>
      </c>
      <c r="M321" s="180">
        <v>5</v>
      </c>
      <c r="N321" s="167">
        <v>0.54</v>
      </c>
      <c r="O321">
        <f>ROWS($L$7:L321)</f>
        <v>315</v>
      </c>
      <c r="P321" t="str">
        <f>IF('Rating Form'!$K$22=L321,O321,"")</f>
        <v/>
      </c>
      <c r="Q321" t="str">
        <f>IFERROR(SMALL($P$7:P730,ROWS($P$7:P321)),"")</f>
        <v/>
      </c>
    </row>
    <row r="322" spans="6:17" ht="12.75" customHeight="1" x14ac:dyDescent="0.25">
      <c r="F322">
        <v>317</v>
      </c>
      <c r="G322" s="158" t="s">
        <v>231</v>
      </c>
      <c r="H322" s="159">
        <v>0.5</v>
      </c>
      <c r="I322" s="161">
        <v>25</v>
      </c>
      <c r="K322">
        <v>317</v>
      </c>
      <c r="L322" s="176" t="s">
        <v>174</v>
      </c>
      <c r="M322" s="180">
        <v>1</v>
      </c>
      <c r="N322" s="167">
        <v>0.22</v>
      </c>
      <c r="O322">
        <f>ROWS($L$7:L322)</f>
        <v>316</v>
      </c>
      <c r="P322" t="str">
        <f>IF('Rating Form'!$K$22=L322,O322,"")</f>
        <v/>
      </c>
      <c r="Q322" t="str">
        <f>IFERROR(SMALL($P$7:P731,ROWS($P$7:P322)),"")</f>
        <v/>
      </c>
    </row>
    <row r="323" spans="6:17" ht="12.75" customHeight="1" x14ac:dyDescent="0.25">
      <c r="F323">
        <v>318</v>
      </c>
      <c r="G323" s="158" t="s">
        <v>567</v>
      </c>
      <c r="H323" s="159">
        <v>0</v>
      </c>
      <c r="I323" s="161">
        <v>5</v>
      </c>
      <c r="K323">
        <v>318</v>
      </c>
      <c r="L323" s="176" t="s">
        <v>174</v>
      </c>
      <c r="M323" s="180">
        <v>2</v>
      </c>
      <c r="N323" s="167">
        <v>0.37</v>
      </c>
      <c r="O323">
        <f>ROWS($L$7:L323)</f>
        <v>317</v>
      </c>
      <c r="P323" t="str">
        <f>IF('Rating Form'!$K$22=L323,O323,"")</f>
        <v/>
      </c>
      <c r="Q323" t="str">
        <f>IFERROR(SMALL($P$7:P732,ROWS($P$7:P323)),"")</f>
        <v/>
      </c>
    </row>
    <row r="324" spans="6:17" ht="12.75" customHeight="1" x14ac:dyDescent="0.25">
      <c r="F324">
        <v>319</v>
      </c>
      <c r="G324" s="158" t="s">
        <v>524</v>
      </c>
      <c r="H324" s="159">
        <v>0.1</v>
      </c>
      <c r="I324" s="161">
        <v>5</v>
      </c>
      <c r="K324">
        <v>319</v>
      </c>
      <c r="L324" s="176" t="s">
        <v>174</v>
      </c>
      <c r="M324" s="180">
        <v>3</v>
      </c>
      <c r="N324" s="167">
        <v>0.23</v>
      </c>
      <c r="O324">
        <f>ROWS($L$7:L324)</f>
        <v>318</v>
      </c>
      <c r="P324" t="str">
        <f>IF('Rating Form'!$K$22=L324,O324,"")</f>
        <v/>
      </c>
      <c r="Q324" t="str">
        <f>IFERROR(SMALL($P$7:P733,ROWS($P$7:P324)),"")</f>
        <v/>
      </c>
    </row>
    <row r="325" spans="6:17" ht="12.75" customHeight="1" x14ac:dyDescent="0.25">
      <c r="F325">
        <v>320</v>
      </c>
      <c r="G325" s="158" t="s">
        <v>443</v>
      </c>
      <c r="H325" s="159">
        <v>0.21</v>
      </c>
      <c r="I325" s="161">
        <v>5</v>
      </c>
      <c r="K325">
        <v>320</v>
      </c>
      <c r="L325" s="176" t="s">
        <v>174</v>
      </c>
      <c r="M325" s="180">
        <v>4</v>
      </c>
      <c r="N325" s="167">
        <v>0.23</v>
      </c>
      <c r="O325">
        <f>ROWS($L$7:L325)</f>
        <v>319</v>
      </c>
      <c r="P325" t="str">
        <f>IF('Rating Form'!$K$22=L325,O325,"")</f>
        <v/>
      </c>
      <c r="Q325" t="str">
        <f>IFERROR(SMALL($P$7:P734,ROWS($P$7:P325)),"")</f>
        <v/>
      </c>
    </row>
    <row r="326" spans="6:17" ht="12.75" customHeight="1" x14ac:dyDescent="0.25">
      <c r="F326">
        <v>321</v>
      </c>
      <c r="G326" s="158" t="s">
        <v>213</v>
      </c>
      <c r="H326" s="159">
        <v>0.6</v>
      </c>
      <c r="I326" s="161">
        <v>25</v>
      </c>
      <c r="K326">
        <v>321</v>
      </c>
      <c r="L326" s="176" t="s">
        <v>174</v>
      </c>
      <c r="M326" s="180">
        <v>5</v>
      </c>
      <c r="N326" s="167">
        <v>0.28999999999999998</v>
      </c>
      <c r="O326">
        <f>ROWS($L$7:L326)</f>
        <v>320</v>
      </c>
      <c r="P326" t="str">
        <f>IF('Rating Form'!$K$22=L326,O326,"")</f>
        <v/>
      </c>
      <c r="Q326" t="str">
        <f>IFERROR(SMALL($P$7:P735,ROWS($P$7:P326)),"")</f>
        <v/>
      </c>
    </row>
    <row r="327" spans="6:17" ht="12.75" customHeight="1" x14ac:dyDescent="0.25">
      <c r="F327">
        <v>322</v>
      </c>
      <c r="G327" s="158" t="s">
        <v>502</v>
      </c>
      <c r="H327" s="159">
        <v>0.13</v>
      </c>
      <c r="I327" s="161">
        <v>5</v>
      </c>
      <c r="K327">
        <v>322</v>
      </c>
      <c r="L327" s="176" t="s">
        <v>175</v>
      </c>
      <c r="M327" s="180">
        <v>1</v>
      </c>
      <c r="N327" s="167">
        <v>0.21</v>
      </c>
      <c r="O327">
        <f>ROWS($L$7:L327)</f>
        <v>321</v>
      </c>
      <c r="P327" t="str">
        <f>IF('Rating Form'!$K$22=L327,O327,"")</f>
        <v/>
      </c>
      <c r="Q327" t="str">
        <f>IFERROR(SMALL($P$7:P736,ROWS($P$7:P327)),"")</f>
        <v/>
      </c>
    </row>
    <row r="328" spans="6:17" ht="12.75" customHeight="1" x14ac:dyDescent="0.25">
      <c r="F328">
        <v>323</v>
      </c>
      <c r="G328" s="158" t="s">
        <v>512</v>
      </c>
      <c r="H328" s="159">
        <v>0.12</v>
      </c>
      <c r="I328" s="161">
        <v>5</v>
      </c>
      <c r="K328">
        <v>323</v>
      </c>
      <c r="L328" s="176" t="s">
        <v>175</v>
      </c>
      <c r="M328" s="180">
        <v>2</v>
      </c>
      <c r="N328" s="167">
        <v>0.3</v>
      </c>
      <c r="O328">
        <f>ROWS($L$7:L328)</f>
        <v>322</v>
      </c>
      <c r="P328" t="str">
        <f>IF('Rating Form'!$K$22=L328,O328,"")</f>
        <v/>
      </c>
      <c r="Q328" t="str">
        <f>IFERROR(SMALL($P$7:P737,ROWS($P$7:P328)),"")</f>
        <v/>
      </c>
    </row>
    <row r="329" spans="6:17" ht="12.75" customHeight="1" x14ac:dyDescent="0.25">
      <c r="F329">
        <v>324</v>
      </c>
      <c r="G329" s="158" t="s">
        <v>568</v>
      </c>
      <c r="H329" s="159">
        <v>0</v>
      </c>
      <c r="I329" s="161">
        <v>5</v>
      </c>
      <c r="K329">
        <v>324</v>
      </c>
      <c r="L329" s="176" t="s">
        <v>175</v>
      </c>
      <c r="M329" s="180">
        <v>3</v>
      </c>
      <c r="N329" s="167">
        <v>0.19</v>
      </c>
      <c r="O329">
        <f>ROWS($L$7:L329)</f>
        <v>323</v>
      </c>
      <c r="P329" t="str">
        <f>IF('Rating Form'!$K$22=L329,O329,"")</f>
        <v/>
      </c>
      <c r="Q329" t="str">
        <f>IFERROR(SMALL($P$7:P738,ROWS($P$7:P329)),"")</f>
        <v/>
      </c>
    </row>
    <row r="330" spans="6:17" ht="12.75" customHeight="1" x14ac:dyDescent="0.25">
      <c r="F330">
        <v>325</v>
      </c>
      <c r="G330" s="158" t="s">
        <v>333</v>
      </c>
      <c r="H330" s="159">
        <v>0.32</v>
      </c>
      <c r="I330" s="161">
        <v>15</v>
      </c>
      <c r="K330">
        <v>325</v>
      </c>
      <c r="L330" s="176" t="s">
        <v>175</v>
      </c>
      <c r="M330" s="180">
        <v>4</v>
      </c>
      <c r="N330" s="167">
        <v>0.18</v>
      </c>
      <c r="O330">
        <f>ROWS($L$7:L330)</f>
        <v>324</v>
      </c>
      <c r="P330" t="str">
        <f>IF('Rating Form'!$K$22=L330,O330,"")</f>
        <v/>
      </c>
      <c r="Q330" t="str">
        <f>IFERROR(SMALL($P$7:P739,ROWS($P$7:P330)),"")</f>
        <v/>
      </c>
    </row>
    <row r="331" spans="6:17" ht="12.75" customHeight="1" x14ac:dyDescent="0.25">
      <c r="F331">
        <v>326</v>
      </c>
      <c r="G331" s="158" t="s">
        <v>334</v>
      </c>
      <c r="H331" s="159">
        <v>0.32</v>
      </c>
      <c r="I331" s="161">
        <v>15</v>
      </c>
      <c r="K331">
        <v>326</v>
      </c>
      <c r="L331" s="176" t="s">
        <v>175</v>
      </c>
      <c r="M331" s="180">
        <v>5</v>
      </c>
      <c r="N331" s="167">
        <v>0.27</v>
      </c>
      <c r="O331">
        <f>ROWS($L$7:L331)</f>
        <v>325</v>
      </c>
      <c r="P331" t="str">
        <f>IF('Rating Form'!$K$22=L331,O331,"")</f>
        <v/>
      </c>
      <c r="Q331" t="str">
        <f>IFERROR(SMALL($P$7:P740,ROWS($P$7:P331)),"")</f>
        <v/>
      </c>
    </row>
    <row r="332" spans="6:17" ht="12.75" customHeight="1" x14ac:dyDescent="0.25">
      <c r="F332">
        <v>327</v>
      </c>
      <c r="G332" s="158" t="s">
        <v>225</v>
      </c>
      <c r="H332" s="159">
        <v>0.52</v>
      </c>
      <c r="I332" s="161">
        <v>25</v>
      </c>
      <c r="K332">
        <v>327</v>
      </c>
      <c r="L332" s="176" t="s">
        <v>176</v>
      </c>
      <c r="M332" s="180">
        <v>1</v>
      </c>
      <c r="N332" s="167">
        <v>0.28000000000000003</v>
      </c>
      <c r="O332">
        <f>ROWS($L$7:L332)</f>
        <v>326</v>
      </c>
      <c r="P332" t="str">
        <f>IF('Rating Form'!$K$22=L332,O332,"")</f>
        <v/>
      </c>
      <c r="Q332" t="str">
        <f>IFERROR(SMALL($P$7:P741,ROWS($P$7:P332)),"")</f>
        <v/>
      </c>
    </row>
    <row r="333" spans="6:17" ht="12.75" customHeight="1" x14ac:dyDescent="0.25">
      <c r="F333">
        <v>328</v>
      </c>
      <c r="G333" s="158" t="s">
        <v>450</v>
      </c>
      <c r="H333" s="159">
        <v>0.2</v>
      </c>
      <c r="I333" s="161">
        <v>5</v>
      </c>
      <c r="K333">
        <v>328</v>
      </c>
      <c r="L333" s="176" t="s">
        <v>176</v>
      </c>
      <c r="M333" s="180">
        <v>2</v>
      </c>
      <c r="N333" s="167">
        <v>0.17</v>
      </c>
      <c r="O333">
        <f>ROWS($L$7:L333)</f>
        <v>327</v>
      </c>
      <c r="P333" t="str">
        <f>IF('Rating Form'!$K$22=L333,O333,"")</f>
        <v/>
      </c>
      <c r="Q333" t="str">
        <f>IFERROR(SMALL($P$7:P742,ROWS($P$7:P333)),"")</f>
        <v/>
      </c>
    </row>
    <row r="334" spans="6:17" ht="12.75" customHeight="1" x14ac:dyDescent="0.25">
      <c r="F334">
        <v>329</v>
      </c>
      <c r="G334" s="158" t="s">
        <v>451</v>
      </c>
      <c r="H334" s="159">
        <v>0.2</v>
      </c>
      <c r="I334" s="161">
        <v>5</v>
      </c>
      <c r="K334">
        <v>329</v>
      </c>
      <c r="L334" s="176" t="s">
        <v>176</v>
      </c>
      <c r="M334" s="180">
        <v>3</v>
      </c>
      <c r="N334" s="167">
        <v>0.23</v>
      </c>
      <c r="O334">
        <f>ROWS($L$7:L334)</f>
        <v>328</v>
      </c>
      <c r="P334" t="str">
        <f>IF('Rating Form'!$K$22=L334,O334,"")</f>
        <v/>
      </c>
      <c r="Q334" t="str">
        <f>IFERROR(SMALL($P$7:P743,ROWS($P$7:P334)),"")</f>
        <v/>
      </c>
    </row>
    <row r="335" spans="6:17" ht="12.75" customHeight="1" x14ac:dyDescent="0.25">
      <c r="F335">
        <v>330</v>
      </c>
      <c r="G335" s="158" t="s">
        <v>486</v>
      </c>
      <c r="H335" s="159">
        <v>0.15</v>
      </c>
      <c r="I335" s="161">
        <v>5</v>
      </c>
      <c r="K335">
        <v>330</v>
      </c>
      <c r="L335" s="176" t="s">
        <v>176</v>
      </c>
      <c r="M335" s="180">
        <v>4</v>
      </c>
      <c r="N335" s="167">
        <v>0.1</v>
      </c>
      <c r="O335">
        <f>ROWS($L$7:L335)</f>
        <v>329</v>
      </c>
      <c r="P335" t="str">
        <f>IF('Rating Form'!$K$22=L335,O335,"")</f>
        <v/>
      </c>
      <c r="Q335" t="str">
        <f>IFERROR(SMALL($P$7:P744,ROWS($P$7:P335)),"")</f>
        <v/>
      </c>
    </row>
    <row r="336" spans="6:17" ht="12.75" customHeight="1" x14ac:dyDescent="0.25">
      <c r="F336">
        <v>331</v>
      </c>
      <c r="G336" s="158" t="s">
        <v>463</v>
      </c>
      <c r="H336" s="159">
        <v>0.18</v>
      </c>
      <c r="I336" s="161">
        <v>5</v>
      </c>
      <c r="K336">
        <v>331</v>
      </c>
      <c r="L336" s="176" t="s">
        <v>176</v>
      </c>
      <c r="M336" s="180">
        <v>5</v>
      </c>
      <c r="N336" s="167">
        <v>0.28000000000000003</v>
      </c>
      <c r="O336">
        <f>ROWS($L$7:L336)</f>
        <v>330</v>
      </c>
      <c r="P336" t="str">
        <f>IF('Rating Form'!$K$22=L336,O336,"")</f>
        <v/>
      </c>
      <c r="Q336" t="str">
        <f>IFERROR(SMALL($P$7:P745,ROWS($P$7:P336)),"")</f>
        <v/>
      </c>
    </row>
    <row r="337" spans="6:17" ht="12.75" customHeight="1" x14ac:dyDescent="0.25">
      <c r="F337">
        <v>332</v>
      </c>
      <c r="G337" s="158" t="s">
        <v>434</v>
      </c>
      <c r="H337" s="159">
        <v>0.22</v>
      </c>
      <c r="I337" s="161">
        <v>5</v>
      </c>
      <c r="K337">
        <v>332</v>
      </c>
      <c r="L337" s="176" t="s">
        <v>177</v>
      </c>
      <c r="M337" s="180">
        <v>1</v>
      </c>
      <c r="N337" s="167">
        <v>0.43</v>
      </c>
      <c r="O337">
        <f>ROWS($L$7:L337)</f>
        <v>331</v>
      </c>
      <c r="P337" t="str">
        <f>IF('Rating Form'!$K$22=L337,O337,"")</f>
        <v/>
      </c>
      <c r="Q337" t="str">
        <f>IFERROR(SMALL($P$7:P746,ROWS($P$7:P337)),"")</f>
        <v/>
      </c>
    </row>
    <row r="338" spans="6:17" ht="12.75" customHeight="1" x14ac:dyDescent="0.25">
      <c r="F338">
        <v>333</v>
      </c>
      <c r="G338" s="158" t="s">
        <v>377</v>
      </c>
      <c r="H338" s="159">
        <v>0.28000000000000003</v>
      </c>
      <c r="I338" s="161">
        <v>15</v>
      </c>
      <c r="K338">
        <v>333</v>
      </c>
      <c r="L338" s="176" t="s">
        <v>177</v>
      </c>
      <c r="M338" s="180">
        <v>2</v>
      </c>
      <c r="N338" s="167">
        <v>0.27</v>
      </c>
      <c r="O338">
        <f>ROWS($L$7:L338)</f>
        <v>332</v>
      </c>
      <c r="P338" t="str">
        <f>IF('Rating Form'!$K$22=L338,O338,"")</f>
        <v/>
      </c>
      <c r="Q338" t="str">
        <f>IFERROR(SMALL($P$7:P747,ROWS($P$7:P338)),"")</f>
        <v/>
      </c>
    </row>
    <row r="339" spans="6:17" ht="12.75" customHeight="1" x14ac:dyDescent="0.25">
      <c r="F339">
        <v>334</v>
      </c>
      <c r="G339" s="158" t="s">
        <v>411</v>
      </c>
      <c r="H339" s="159">
        <v>0.25</v>
      </c>
      <c r="I339" s="161">
        <v>15</v>
      </c>
      <c r="K339">
        <v>334</v>
      </c>
      <c r="L339" s="176" t="s">
        <v>177</v>
      </c>
      <c r="M339" s="180">
        <v>3</v>
      </c>
      <c r="N339" s="167">
        <v>0.28999999999999998</v>
      </c>
      <c r="O339">
        <f>ROWS($L$7:L339)</f>
        <v>333</v>
      </c>
      <c r="P339" t="str">
        <f>IF('Rating Form'!$K$22=L339,O339,"")</f>
        <v/>
      </c>
      <c r="Q339" t="str">
        <f>IFERROR(SMALL($P$7:P748,ROWS($P$7:P339)),"")</f>
        <v/>
      </c>
    </row>
    <row r="340" spans="6:17" ht="12.75" customHeight="1" x14ac:dyDescent="0.25">
      <c r="F340">
        <v>335</v>
      </c>
      <c r="G340" s="158" t="s">
        <v>356</v>
      </c>
      <c r="H340" s="159">
        <v>0.3</v>
      </c>
      <c r="I340" s="161">
        <v>15</v>
      </c>
      <c r="K340">
        <v>335</v>
      </c>
      <c r="L340" s="176" t="s">
        <v>177</v>
      </c>
      <c r="M340" s="180">
        <v>4</v>
      </c>
      <c r="N340" s="167">
        <v>0.4</v>
      </c>
      <c r="O340">
        <f>ROWS($L$7:L340)</f>
        <v>334</v>
      </c>
      <c r="P340" t="str">
        <f>IF('Rating Form'!$K$22=L340,O340,"")</f>
        <v/>
      </c>
      <c r="Q340" t="str">
        <f>IFERROR(SMALL($P$7:P749,ROWS($P$7:P340)),"")</f>
        <v/>
      </c>
    </row>
    <row r="341" spans="6:17" ht="12.75" customHeight="1" x14ac:dyDescent="0.25">
      <c r="F341">
        <v>336</v>
      </c>
      <c r="G341" s="158" t="s">
        <v>207</v>
      </c>
      <c r="H341" s="159">
        <v>0.87</v>
      </c>
      <c r="I341" s="161">
        <v>25</v>
      </c>
      <c r="K341">
        <v>336</v>
      </c>
      <c r="L341" s="176" t="s">
        <v>177</v>
      </c>
      <c r="M341" s="180">
        <v>5</v>
      </c>
      <c r="N341" s="167">
        <v>0.34</v>
      </c>
      <c r="O341">
        <f>ROWS($L$7:L341)</f>
        <v>335</v>
      </c>
      <c r="P341" t="str">
        <f>IF('Rating Form'!$K$22=L341,O341,"")</f>
        <v/>
      </c>
      <c r="Q341" t="str">
        <f>IFERROR(SMALL($P$7:P750,ROWS($P$7:P341)),"")</f>
        <v/>
      </c>
    </row>
    <row r="342" spans="6:17" ht="12.75" customHeight="1" x14ac:dyDescent="0.25">
      <c r="F342">
        <v>337</v>
      </c>
      <c r="G342" s="158" t="s">
        <v>378</v>
      </c>
      <c r="H342" s="159">
        <v>0.28000000000000003</v>
      </c>
      <c r="I342" s="161">
        <v>15</v>
      </c>
      <c r="K342">
        <v>337</v>
      </c>
      <c r="L342" s="176" t="s">
        <v>178</v>
      </c>
      <c r="M342" s="180">
        <v>1</v>
      </c>
      <c r="N342" s="167">
        <v>0.24</v>
      </c>
      <c r="O342">
        <f>ROWS($L$7:L342)</f>
        <v>336</v>
      </c>
      <c r="P342" t="str">
        <f>IF('Rating Form'!$K$22=L342,O342,"")</f>
        <v/>
      </c>
      <c r="Q342" t="str">
        <f>IFERROR(SMALL($P$7:P751,ROWS($P$7:P342)),"")</f>
        <v/>
      </c>
    </row>
    <row r="343" spans="6:17" ht="12.75" customHeight="1" x14ac:dyDescent="0.25">
      <c r="F343">
        <v>338</v>
      </c>
      <c r="G343" s="158" t="s">
        <v>282</v>
      </c>
      <c r="H343" s="159">
        <v>0.39</v>
      </c>
      <c r="I343" s="161">
        <v>25</v>
      </c>
      <c r="K343">
        <v>338</v>
      </c>
      <c r="L343" s="176" t="s">
        <v>178</v>
      </c>
      <c r="M343" s="180">
        <v>2</v>
      </c>
      <c r="N343" s="167">
        <v>0.22</v>
      </c>
      <c r="O343">
        <f>ROWS($L$7:L343)</f>
        <v>337</v>
      </c>
      <c r="P343" t="str">
        <f>IF('Rating Form'!$K$22=L343,O343,"")</f>
        <v/>
      </c>
      <c r="Q343" t="str">
        <f>IFERROR(SMALL($P$7:P752,ROWS($P$7:P343)),"")</f>
        <v/>
      </c>
    </row>
    <row r="344" spans="6:17" ht="12.75" customHeight="1" x14ac:dyDescent="0.25">
      <c r="F344">
        <v>339</v>
      </c>
      <c r="G344" s="158" t="s">
        <v>503</v>
      </c>
      <c r="H344" s="159">
        <v>0.13</v>
      </c>
      <c r="I344" s="161">
        <v>5</v>
      </c>
      <c r="K344">
        <v>339</v>
      </c>
      <c r="L344" s="176" t="s">
        <v>178</v>
      </c>
      <c r="M344" s="180">
        <v>3</v>
      </c>
      <c r="N344" s="167">
        <v>0.26</v>
      </c>
      <c r="O344">
        <f>ROWS($L$7:L344)</f>
        <v>338</v>
      </c>
      <c r="P344" t="str">
        <f>IF('Rating Form'!$K$22=L344,O344,"")</f>
        <v/>
      </c>
      <c r="Q344" t="str">
        <f>IFERROR(SMALL($P$7:P753,ROWS($P$7:P344)),"")</f>
        <v/>
      </c>
    </row>
    <row r="345" spans="6:17" ht="12.75" customHeight="1" x14ac:dyDescent="0.25">
      <c r="F345">
        <v>340</v>
      </c>
      <c r="G345" s="158" t="s">
        <v>379</v>
      </c>
      <c r="H345" s="159">
        <v>0.28000000000000003</v>
      </c>
      <c r="I345" s="161">
        <v>15</v>
      </c>
      <c r="K345">
        <v>340</v>
      </c>
      <c r="L345" s="176" t="s">
        <v>178</v>
      </c>
      <c r="M345" s="180">
        <v>4</v>
      </c>
      <c r="N345" s="167">
        <v>0.37</v>
      </c>
      <c r="O345">
        <f>ROWS($L$7:L345)</f>
        <v>339</v>
      </c>
      <c r="P345" t="str">
        <f>IF('Rating Form'!$K$22=L345,O345,"")</f>
        <v/>
      </c>
      <c r="Q345" t="str">
        <f>IFERROR(SMALL($P$7:P754,ROWS($P$7:P345)),"")</f>
        <v/>
      </c>
    </row>
    <row r="346" spans="6:17" ht="12.75" customHeight="1" x14ac:dyDescent="0.25">
      <c r="F346">
        <v>341</v>
      </c>
      <c r="G346" s="158" t="s">
        <v>335</v>
      </c>
      <c r="H346" s="159">
        <v>0.32</v>
      </c>
      <c r="I346" s="161">
        <v>15</v>
      </c>
      <c r="K346">
        <v>341</v>
      </c>
      <c r="L346" s="176" t="s">
        <v>178</v>
      </c>
      <c r="M346" s="180">
        <v>5</v>
      </c>
      <c r="N346" s="167">
        <v>0.33</v>
      </c>
      <c r="O346">
        <f>ROWS($L$7:L346)</f>
        <v>340</v>
      </c>
      <c r="P346" t="str">
        <f>IF('Rating Form'!$K$22=L346,O346,"")</f>
        <v/>
      </c>
      <c r="Q346" t="str">
        <f>IFERROR(SMALL($P$7:P755,ROWS($P$7:P346)),"")</f>
        <v/>
      </c>
    </row>
    <row r="347" spans="6:17" ht="12.75" customHeight="1" x14ac:dyDescent="0.25">
      <c r="F347">
        <v>342</v>
      </c>
      <c r="G347" s="158" t="s">
        <v>302</v>
      </c>
      <c r="H347" s="159">
        <v>0.36</v>
      </c>
      <c r="I347" s="161">
        <v>25</v>
      </c>
      <c r="K347">
        <v>342</v>
      </c>
      <c r="L347" s="176" t="s">
        <v>179</v>
      </c>
      <c r="M347" s="180">
        <v>1</v>
      </c>
      <c r="N347" s="167">
        <v>0.12</v>
      </c>
      <c r="O347">
        <f>ROWS($L$7:L347)</f>
        <v>341</v>
      </c>
      <c r="P347" t="str">
        <f>IF('Rating Form'!$K$22=L347,O347,"")</f>
        <v/>
      </c>
      <c r="Q347" t="str">
        <f>IFERROR(SMALL($P$7:P756,ROWS($P$7:P347)),"")</f>
        <v/>
      </c>
    </row>
    <row r="348" spans="6:17" ht="12.75" customHeight="1" x14ac:dyDescent="0.25">
      <c r="F348">
        <v>343</v>
      </c>
      <c r="G348" s="158" t="s">
        <v>560</v>
      </c>
      <c r="H348" s="159">
        <v>0.02</v>
      </c>
      <c r="I348" s="161">
        <v>5</v>
      </c>
      <c r="K348">
        <v>343</v>
      </c>
      <c r="L348" s="176" t="s">
        <v>179</v>
      </c>
      <c r="M348" s="180">
        <v>2</v>
      </c>
      <c r="N348" s="167">
        <v>0.22</v>
      </c>
      <c r="O348">
        <f>ROWS($L$7:L348)</f>
        <v>342</v>
      </c>
      <c r="P348" t="str">
        <f>IF('Rating Form'!$K$22=L348,O348,"")</f>
        <v/>
      </c>
      <c r="Q348" t="str">
        <f>IFERROR(SMALL($P$7:P757,ROWS($P$7:P348)),"")</f>
        <v/>
      </c>
    </row>
    <row r="349" spans="6:17" ht="12.75" customHeight="1" x14ac:dyDescent="0.25">
      <c r="F349">
        <v>344</v>
      </c>
      <c r="G349" s="158" t="s">
        <v>504</v>
      </c>
      <c r="H349" s="159">
        <v>0.13</v>
      </c>
      <c r="I349" s="161">
        <v>5</v>
      </c>
      <c r="K349">
        <v>344</v>
      </c>
      <c r="L349" s="176" t="s">
        <v>179</v>
      </c>
      <c r="M349" s="180">
        <v>3</v>
      </c>
      <c r="N349" s="167">
        <v>0.18</v>
      </c>
      <c r="O349">
        <f>ROWS($L$7:L349)</f>
        <v>343</v>
      </c>
      <c r="P349" t="str">
        <f>IF('Rating Form'!$K$22=L349,O349,"")</f>
        <v/>
      </c>
      <c r="Q349" t="str">
        <f>IFERROR(SMALL($P$7:P758,ROWS($P$7:P349)),"")</f>
        <v/>
      </c>
    </row>
    <row r="350" spans="6:17" ht="12.75" customHeight="1" x14ac:dyDescent="0.25">
      <c r="F350">
        <v>345</v>
      </c>
      <c r="G350" s="158" t="s">
        <v>313</v>
      </c>
      <c r="H350" s="159">
        <v>0.34</v>
      </c>
      <c r="I350" s="161">
        <v>15</v>
      </c>
      <c r="K350">
        <v>345</v>
      </c>
      <c r="L350" s="176" t="s">
        <v>179</v>
      </c>
      <c r="M350" s="180">
        <v>4</v>
      </c>
      <c r="N350" s="167">
        <v>0.1</v>
      </c>
      <c r="O350">
        <f>ROWS($L$7:L350)</f>
        <v>344</v>
      </c>
      <c r="P350" t="str">
        <f>IF('Rating Form'!$K$22=L350,O350,"")</f>
        <v/>
      </c>
      <c r="Q350" t="str">
        <f>IFERROR(SMALL($P$7:P759,ROWS($P$7:P350)),"")</f>
        <v/>
      </c>
    </row>
    <row r="351" spans="6:17" ht="12.75" customHeight="1" x14ac:dyDescent="0.25">
      <c r="F351">
        <v>346</v>
      </c>
      <c r="G351" s="158" t="s">
        <v>235</v>
      </c>
      <c r="H351" s="159">
        <v>0.49</v>
      </c>
      <c r="I351" s="161">
        <v>25</v>
      </c>
      <c r="K351">
        <v>346</v>
      </c>
      <c r="L351" s="176" t="s">
        <v>179</v>
      </c>
      <c r="M351" s="180">
        <v>5</v>
      </c>
      <c r="N351" s="167">
        <v>0.19</v>
      </c>
      <c r="O351">
        <f>ROWS($L$7:L351)</f>
        <v>345</v>
      </c>
      <c r="P351" t="str">
        <f>IF('Rating Form'!$K$22=L351,O351,"")</f>
        <v/>
      </c>
      <c r="Q351" t="str">
        <f>IFERROR(SMALL($P$7:P760,ROWS($P$7:P351)),"")</f>
        <v/>
      </c>
    </row>
    <row r="352" spans="6:17" ht="12.75" customHeight="1" x14ac:dyDescent="0.25">
      <c r="F352">
        <v>347</v>
      </c>
      <c r="G352" s="158" t="s">
        <v>458</v>
      </c>
      <c r="H352" s="159">
        <v>0.19</v>
      </c>
      <c r="I352" s="161">
        <v>5</v>
      </c>
      <c r="K352">
        <v>347</v>
      </c>
      <c r="L352" s="176" t="s">
        <v>180</v>
      </c>
      <c r="M352" s="180">
        <v>1</v>
      </c>
      <c r="N352" s="167">
        <v>0.35</v>
      </c>
      <c r="O352">
        <f>ROWS($L$7:L352)</f>
        <v>346</v>
      </c>
      <c r="P352" t="str">
        <f>IF('Rating Form'!$K$22=L352,O352,"")</f>
        <v/>
      </c>
      <c r="Q352" t="str">
        <f>IFERROR(SMALL($P$7:P761,ROWS($P$7:P352)),"")</f>
        <v/>
      </c>
    </row>
    <row r="353" spans="6:17" ht="12.75" customHeight="1" x14ac:dyDescent="0.25">
      <c r="F353">
        <v>348</v>
      </c>
      <c r="G353" s="158" t="s">
        <v>418</v>
      </c>
      <c r="H353" s="159">
        <v>0.24</v>
      </c>
      <c r="I353" s="161">
        <v>5</v>
      </c>
      <c r="K353">
        <v>348</v>
      </c>
      <c r="L353" s="176" t="s">
        <v>180</v>
      </c>
      <c r="M353" s="180">
        <v>2</v>
      </c>
      <c r="N353" s="167">
        <v>0.34</v>
      </c>
      <c r="O353">
        <f>ROWS($L$7:L353)</f>
        <v>347</v>
      </c>
      <c r="P353" t="str">
        <f>IF('Rating Form'!$K$22=L353,O353,"")</f>
        <v/>
      </c>
      <c r="Q353" t="str">
        <f>IFERROR(SMALL($P$7:P762,ROWS($P$7:P353)),"")</f>
        <v/>
      </c>
    </row>
    <row r="354" spans="6:17" ht="12.75" customHeight="1" x14ac:dyDescent="0.25">
      <c r="F354">
        <v>349</v>
      </c>
      <c r="G354" s="158" t="s">
        <v>435</v>
      </c>
      <c r="H354" s="159">
        <v>0.22</v>
      </c>
      <c r="I354" s="161">
        <v>5</v>
      </c>
      <c r="K354">
        <v>349</v>
      </c>
      <c r="L354" s="176" t="s">
        <v>180</v>
      </c>
      <c r="M354" s="180">
        <v>3</v>
      </c>
      <c r="N354" s="167">
        <v>0.14000000000000001</v>
      </c>
      <c r="O354">
        <f>ROWS($L$7:L354)</f>
        <v>348</v>
      </c>
      <c r="P354" t="str">
        <f>IF('Rating Form'!$K$22=L354,O354,"")</f>
        <v/>
      </c>
      <c r="Q354" t="str">
        <f>IFERROR(SMALL($P$7:P763,ROWS($P$7:P354)),"")</f>
        <v/>
      </c>
    </row>
    <row r="355" spans="6:17" ht="12.75" customHeight="1" x14ac:dyDescent="0.25">
      <c r="F355">
        <v>350</v>
      </c>
      <c r="G355" s="158" t="s">
        <v>251</v>
      </c>
      <c r="H355" s="159">
        <v>0.44</v>
      </c>
      <c r="I355" s="161">
        <v>25</v>
      </c>
      <c r="K355">
        <v>350</v>
      </c>
      <c r="L355" s="176" t="s">
        <v>180</v>
      </c>
      <c r="M355" s="180">
        <v>4</v>
      </c>
      <c r="N355" s="167">
        <v>0.18</v>
      </c>
      <c r="O355">
        <f>ROWS($L$7:L355)</f>
        <v>349</v>
      </c>
      <c r="P355" t="str">
        <f>IF('Rating Form'!$K$22=L355,O355,"")</f>
        <v/>
      </c>
      <c r="Q355" t="str">
        <f>IFERROR(SMALL($P$7:P764,ROWS($P$7:P355)),"")</f>
        <v/>
      </c>
    </row>
    <row r="356" spans="6:17" ht="12.75" customHeight="1" x14ac:dyDescent="0.25">
      <c r="F356">
        <v>351</v>
      </c>
      <c r="G356" s="158" t="s">
        <v>380</v>
      </c>
      <c r="H356" s="159">
        <v>0.28000000000000003</v>
      </c>
      <c r="I356" s="161">
        <v>15</v>
      </c>
      <c r="K356">
        <v>351</v>
      </c>
      <c r="L356" s="176" t="s">
        <v>180</v>
      </c>
      <c r="M356" s="180">
        <v>5</v>
      </c>
      <c r="N356" s="167">
        <v>0.14000000000000001</v>
      </c>
      <c r="O356">
        <f>ROWS($L$7:L356)</f>
        <v>350</v>
      </c>
      <c r="P356" t="str">
        <f>IF('Rating Form'!$K$22=L356,O356,"")</f>
        <v/>
      </c>
      <c r="Q356" t="str">
        <f>IFERROR(SMALL($P$7:P765,ROWS($P$7:P356)),"")</f>
        <v/>
      </c>
    </row>
    <row r="357" spans="6:17" ht="12.75" customHeight="1" x14ac:dyDescent="0.25">
      <c r="F357">
        <v>352</v>
      </c>
      <c r="G357" s="158" t="s">
        <v>238</v>
      </c>
      <c r="H357" s="159">
        <v>0.48</v>
      </c>
      <c r="I357" s="161">
        <v>25</v>
      </c>
      <c r="K357">
        <v>352</v>
      </c>
      <c r="L357" s="176" t="s">
        <v>181</v>
      </c>
      <c r="M357" s="180">
        <v>1</v>
      </c>
      <c r="N357" s="167">
        <v>0.2</v>
      </c>
      <c r="O357">
        <f>ROWS($L$7:L357)</f>
        <v>351</v>
      </c>
      <c r="P357" t="str">
        <f>IF('Rating Form'!$K$22=L357,O357,"")</f>
        <v/>
      </c>
      <c r="Q357" t="str">
        <f>IFERROR(SMALL($P$7:P766,ROWS($P$7:P357)),"")</f>
        <v/>
      </c>
    </row>
    <row r="358" spans="6:17" ht="12.75" customHeight="1" x14ac:dyDescent="0.25">
      <c r="F358">
        <v>353</v>
      </c>
      <c r="G358" s="158" t="s">
        <v>478</v>
      </c>
      <c r="H358" s="159">
        <v>0.16</v>
      </c>
      <c r="I358" s="161">
        <v>5</v>
      </c>
      <c r="K358">
        <v>353</v>
      </c>
      <c r="L358" s="176" t="s">
        <v>181</v>
      </c>
      <c r="M358" s="180">
        <v>2</v>
      </c>
      <c r="N358" s="167">
        <v>0.23</v>
      </c>
      <c r="O358">
        <f>ROWS($L$7:L358)</f>
        <v>352</v>
      </c>
      <c r="P358" t="str">
        <f>IF('Rating Form'!$K$22=L358,O358,"")</f>
        <v/>
      </c>
      <c r="Q358" t="str">
        <f>IFERROR(SMALL($P$7:P767,ROWS($P$7:P358)),"")</f>
        <v/>
      </c>
    </row>
    <row r="359" spans="6:17" ht="12.75" customHeight="1" x14ac:dyDescent="0.25">
      <c r="F359">
        <v>354</v>
      </c>
      <c r="G359" s="158" t="s">
        <v>412</v>
      </c>
      <c r="H359" s="159">
        <v>0.25</v>
      </c>
      <c r="I359" s="161">
        <v>15</v>
      </c>
      <c r="K359">
        <v>354</v>
      </c>
      <c r="L359" s="176" t="s">
        <v>181</v>
      </c>
      <c r="M359" s="180">
        <v>3</v>
      </c>
      <c r="N359" s="167">
        <v>0.1</v>
      </c>
      <c r="O359">
        <f>ROWS($L$7:L359)</f>
        <v>353</v>
      </c>
      <c r="P359" t="str">
        <f>IF('Rating Form'!$K$22=L359,O359,"")</f>
        <v/>
      </c>
      <c r="Q359" t="str">
        <f>IFERROR(SMALL($P$7:P768,ROWS($P$7:P359)),"")</f>
        <v/>
      </c>
    </row>
    <row r="360" spans="6:17" ht="12.75" customHeight="1" x14ac:dyDescent="0.25">
      <c r="F360">
        <v>355</v>
      </c>
      <c r="G360" s="158" t="s">
        <v>336</v>
      </c>
      <c r="H360" s="159">
        <v>0.32</v>
      </c>
      <c r="I360" s="161">
        <v>15</v>
      </c>
      <c r="K360">
        <v>355</v>
      </c>
      <c r="L360" s="176" t="s">
        <v>181</v>
      </c>
      <c r="M360" s="180">
        <v>4</v>
      </c>
      <c r="N360" s="167">
        <v>0.17</v>
      </c>
      <c r="O360">
        <f>ROWS($L$7:L360)</f>
        <v>354</v>
      </c>
      <c r="P360" t="str">
        <f>IF('Rating Form'!$K$22=L360,O360,"")</f>
        <v/>
      </c>
      <c r="Q360" t="str">
        <f>IFERROR(SMALL($P$7:P769,ROWS($P$7:P360)),"")</f>
        <v/>
      </c>
    </row>
    <row r="361" spans="6:17" ht="12.75" customHeight="1" x14ac:dyDescent="0.25">
      <c r="F361">
        <v>356</v>
      </c>
      <c r="G361" s="158" t="s">
        <v>337</v>
      </c>
      <c r="H361" s="159">
        <v>0.32</v>
      </c>
      <c r="I361" s="161">
        <v>15</v>
      </c>
      <c r="K361">
        <v>356</v>
      </c>
      <c r="L361" s="176" t="s">
        <v>181</v>
      </c>
      <c r="M361" s="180">
        <v>5</v>
      </c>
      <c r="N361" s="167">
        <v>0.21</v>
      </c>
      <c r="O361">
        <f>ROWS($L$7:L361)</f>
        <v>355</v>
      </c>
      <c r="P361" t="str">
        <f>IF('Rating Form'!$K$22=L361,O361,"")</f>
        <v/>
      </c>
      <c r="Q361" t="str">
        <f>IFERROR(SMALL($P$7:P770,ROWS($P$7:P361)),"")</f>
        <v/>
      </c>
    </row>
    <row r="362" spans="6:17" ht="12.75" customHeight="1" x14ac:dyDescent="0.25">
      <c r="F362">
        <v>357</v>
      </c>
      <c r="G362" s="158" t="s">
        <v>548</v>
      </c>
      <c r="H362" s="159">
        <v>0.06</v>
      </c>
      <c r="I362" s="161">
        <v>5</v>
      </c>
      <c r="K362">
        <v>357</v>
      </c>
      <c r="L362" s="176" t="s">
        <v>182</v>
      </c>
      <c r="M362" s="180">
        <v>1</v>
      </c>
      <c r="N362" s="167">
        <v>0.32</v>
      </c>
      <c r="O362">
        <f>ROWS($L$7:L362)</f>
        <v>356</v>
      </c>
      <c r="P362" t="str">
        <f>IF('Rating Form'!$K$22=L362,O362,"")</f>
        <v/>
      </c>
      <c r="Q362" t="str">
        <f>IFERROR(SMALL($P$7:P771,ROWS($P$7:P362)),"")</f>
        <v/>
      </c>
    </row>
    <row r="363" spans="6:17" ht="12.75" customHeight="1" x14ac:dyDescent="0.25">
      <c r="F363">
        <v>358</v>
      </c>
      <c r="G363" s="158" t="s">
        <v>381</v>
      </c>
      <c r="H363" s="159">
        <v>0.28000000000000003</v>
      </c>
      <c r="I363" s="161">
        <v>15</v>
      </c>
      <c r="K363">
        <v>358</v>
      </c>
      <c r="L363" s="176" t="s">
        <v>182</v>
      </c>
      <c r="M363" s="180">
        <v>2</v>
      </c>
      <c r="N363" s="167">
        <v>0.23</v>
      </c>
      <c r="O363">
        <f>ROWS($L$7:L363)</f>
        <v>357</v>
      </c>
      <c r="P363" t="str">
        <f>IF('Rating Form'!$K$22=L363,O363,"")</f>
        <v/>
      </c>
      <c r="Q363" t="str">
        <f>IFERROR(SMALL($P$7:P772,ROWS($P$7:P363)),"")</f>
        <v/>
      </c>
    </row>
    <row r="364" spans="6:17" ht="12.75" customHeight="1" x14ac:dyDescent="0.25">
      <c r="F364">
        <v>359</v>
      </c>
      <c r="G364" s="158" t="s">
        <v>303</v>
      </c>
      <c r="H364" s="159">
        <v>0.36</v>
      </c>
      <c r="I364" s="161">
        <v>25</v>
      </c>
      <c r="K364">
        <v>359</v>
      </c>
      <c r="L364" s="176" t="s">
        <v>182</v>
      </c>
      <c r="M364" s="180">
        <v>3</v>
      </c>
      <c r="N364" s="167">
        <v>0.28000000000000003</v>
      </c>
      <c r="O364">
        <f>ROWS($L$7:L364)</f>
        <v>358</v>
      </c>
      <c r="P364" t="str">
        <f>IF('Rating Form'!$K$22=L364,O364,"")</f>
        <v/>
      </c>
      <c r="Q364" t="str">
        <f>IFERROR(SMALL($P$7:P773,ROWS($P$7:P364)),"")</f>
        <v/>
      </c>
    </row>
    <row r="365" spans="6:17" ht="12.75" customHeight="1" x14ac:dyDescent="0.25">
      <c r="F365">
        <v>360</v>
      </c>
      <c r="G365" s="158" t="s">
        <v>287</v>
      </c>
      <c r="H365" s="159">
        <v>0.38</v>
      </c>
      <c r="I365" s="161">
        <v>25</v>
      </c>
      <c r="K365">
        <v>360</v>
      </c>
      <c r="L365" s="176" t="s">
        <v>182</v>
      </c>
      <c r="M365" s="180">
        <v>4</v>
      </c>
      <c r="N365" s="167">
        <v>0.19</v>
      </c>
      <c r="O365">
        <f>ROWS($L$7:L365)</f>
        <v>359</v>
      </c>
      <c r="P365" t="str">
        <f>IF('Rating Form'!$K$22=L365,O365,"")</f>
        <v/>
      </c>
      <c r="Q365" t="str">
        <f>IFERROR(SMALL($P$7:P774,ROWS($P$7:P365)),"")</f>
        <v/>
      </c>
    </row>
    <row r="366" spans="6:17" ht="12.75" customHeight="1" x14ac:dyDescent="0.25">
      <c r="F366">
        <v>361</v>
      </c>
      <c r="G366" s="158" t="s">
        <v>413</v>
      </c>
      <c r="H366" s="159">
        <v>0.25</v>
      </c>
      <c r="I366" s="161">
        <v>15</v>
      </c>
      <c r="K366">
        <v>361</v>
      </c>
      <c r="L366" s="176" t="s">
        <v>182</v>
      </c>
      <c r="M366" s="180">
        <v>5</v>
      </c>
      <c r="N366" s="167">
        <v>0.35</v>
      </c>
      <c r="O366">
        <f>ROWS($L$7:L366)</f>
        <v>360</v>
      </c>
      <c r="P366" t="str">
        <f>IF('Rating Form'!$K$22=L366,O366,"")</f>
        <v/>
      </c>
      <c r="Q366" t="str">
        <f>IFERROR(SMALL($P$7:P775,ROWS($P$7:P366)),"")</f>
        <v/>
      </c>
    </row>
    <row r="367" spans="6:17" ht="12.75" customHeight="1" x14ac:dyDescent="0.25">
      <c r="F367">
        <v>362</v>
      </c>
      <c r="G367" s="158" t="s">
        <v>402</v>
      </c>
      <c r="H367" s="159">
        <v>0.26</v>
      </c>
      <c r="I367" s="161">
        <v>15</v>
      </c>
      <c r="K367">
        <v>362</v>
      </c>
      <c r="L367" s="176" t="s">
        <v>583</v>
      </c>
      <c r="M367" s="180">
        <v>1</v>
      </c>
      <c r="N367" s="167">
        <v>0.25</v>
      </c>
      <c r="O367">
        <f>ROWS($L$7:L367)</f>
        <v>361</v>
      </c>
      <c r="P367" t="str">
        <f>IF('Rating Form'!$K$22=L367,O367,"")</f>
        <v/>
      </c>
      <c r="Q367" t="str">
        <f>IFERROR(SMALL($P$7:P776,ROWS($P$7:P367)),"")</f>
        <v/>
      </c>
    </row>
    <row r="368" spans="6:17" ht="12.75" customHeight="1" x14ac:dyDescent="0.25">
      <c r="F368">
        <v>363</v>
      </c>
      <c r="G368" s="158" t="s">
        <v>239</v>
      </c>
      <c r="H368" s="159">
        <v>0.48</v>
      </c>
      <c r="I368" s="161">
        <v>25</v>
      </c>
      <c r="K368">
        <v>363</v>
      </c>
      <c r="L368" s="176" t="s">
        <v>583</v>
      </c>
      <c r="M368" s="180">
        <v>2</v>
      </c>
      <c r="N368" s="167">
        <v>0.2</v>
      </c>
      <c r="O368">
        <f>ROWS($L$7:L368)</f>
        <v>362</v>
      </c>
      <c r="P368" t="str">
        <f>IF('Rating Form'!$K$22=L368,O368,"")</f>
        <v/>
      </c>
      <c r="Q368" t="str">
        <f>IFERROR(SMALL($P$7:P777,ROWS($P$7:P368)),"")</f>
        <v/>
      </c>
    </row>
    <row r="369" spans="11:17" ht="12.75" customHeight="1" x14ac:dyDescent="0.25">
      <c r="K369">
        <v>364</v>
      </c>
      <c r="L369" s="176" t="s">
        <v>583</v>
      </c>
      <c r="M369" s="180">
        <v>3</v>
      </c>
      <c r="N369" s="167">
        <v>0.18</v>
      </c>
      <c r="O369">
        <f>ROWS($L$7:L369)</f>
        <v>363</v>
      </c>
      <c r="P369" t="str">
        <f>IF('Rating Form'!$K$22=L369,O369,"")</f>
        <v/>
      </c>
      <c r="Q369" t="str">
        <f>IFERROR(SMALL($P$7:P778,ROWS($P$7:P369)),"")</f>
        <v/>
      </c>
    </row>
    <row r="370" spans="11:17" ht="12.75" customHeight="1" x14ac:dyDescent="0.25">
      <c r="K370">
        <v>365</v>
      </c>
      <c r="L370" s="176" t="s">
        <v>583</v>
      </c>
      <c r="M370" s="180">
        <v>4</v>
      </c>
      <c r="N370" s="167">
        <v>0.16</v>
      </c>
      <c r="O370">
        <f>ROWS($L$7:L370)</f>
        <v>364</v>
      </c>
      <c r="P370" t="str">
        <f>IF('Rating Form'!$K$22=L370,O370,"")</f>
        <v/>
      </c>
      <c r="Q370" t="str">
        <f>IFERROR(SMALL($P$7:P779,ROWS($P$7:P370)),"")</f>
        <v/>
      </c>
    </row>
    <row r="371" spans="11:17" ht="12.75" customHeight="1" x14ac:dyDescent="0.25">
      <c r="K371">
        <v>366</v>
      </c>
      <c r="L371" s="176" t="s">
        <v>583</v>
      </c>
      <c r="M371" s="180">
        <v>5</v>
      </c>
      <c r="N371" s="167">
        <v>0.17</v>
      </c>
      <c r="O371">
        <f>ROWS($L$7:L371)</f>
        <v>365</v>
      </c>
      <c r="P371" t="str">
        <f>IF('Rating Form'!$K$22=L371,O371,"")</f>
        <v/>
      </c>
      <c r="Q371" t="str">
        <f>IFERROR(SMALL($P$7:P780,ROWS($P$7:P371)),"")</f>
        <v/>
      </c>
    </row>
    <row r="372" spans="11:17" ht="12.75" customHeight="1" x14ac:dyDescent="0.25">
      <c r="K372">
        <v>367</v>
      </c>
      <c r="L372" s="176" t="s">
        <v>184</v>
      </c>
      <c r="M372" s="180">
        <v>1</v>
      </c>
      <c r="N372" s="167">
        <v>0.22</v>
      </c>
      <c r="O372">
        <f>ROWS($L$7:L372)</f>
        <v>366</v>
      </c>
      <c r="P372" t="str">
        <f>IF('Rating Form'!$K$22=L372,O372,"")</f>
        <v/>
      </c>
      <c r="Q372" t="str">
        <f>IFERROR(SMALL($P$7:P781,ROWS($P$7:P372)),"")</f>
        <v/>
      </c>
    </row>
    <row r="373" spans="11:17" ht="12.75" customHeight="1" x14ac:dyDescent="0.25">
      <c r="K373">
        <v>368</v>
      </c>
      <c r="L373" s="176" t="s">
        <v>184</v>
      </c>
      <c r="M373" s="180">
        <v>2</v>
      </c>
      <c r="N373" s="167">
        <v>0.21</v>
      </c>
      <c r="O373">
        <f>ROWS($L$7:L373)</f>
        <v>367</v>
      </c>
      <c r="P373" t="str">
        <f>IF('Rating Form'!$K$22=L373,O373,"")</f>
        <v/>
      </c>
      <c r="Q373" t="str">
        <f>IFERROR(SMALL($P$7:P782,ROWS($P$7:P373)),"")</f>
        <v/>
      </c>
    </row>
    <row r="374" spans="11:17" ht="12.75" customHeight="1" x14ac:dyDescent="0.25">
      <c r="K374">
        <v>369</v>
      </c>
      <c r="L374" s="176" t="s">
        <v>184</v>
      </c>
      <c r="M374" s="180">
        <v>3</v>
      </c>
      <c r="N374" s="167">
        <v>0.11</v>
      </c>
      <c r="O374">
        <f>ROWS($L$7:L374)</f>
        <v>368</v>
      </c>
      <c r="P374" t="str">
        <f>IF('Rating Form'!$K$22=L374,O374,"")</f>
        <v/>
      </c>
      <c r="Q374" t="str">
        <f>IFERROR(SMALL($P$7:P783,ROWS($P$7:P374)),"")</f>
        <v/>
      </c>
    </row>
    <row r="375" spans="11:17" ht="12.75" customHeight="1" x14ac:dyDescent="0.25">
      <c r="K375">
        <v>370</v>
      </c>
      <c r="L375" s="176" t="s">
        <v>184</v>
      </c>
      <c r="M375" s="180">
        <v>4</v>
      </c>
      <c r="N375" s="167">
        <v>0.35</v>
      </c>
      <c r="O375">
        <f>ROWS($L$7:L375)</f>
        <v>369</v>
      </c>
      <c r="P375" t="str">
        <f>IF('Rating Form'!$K$22=L375,O375,"")</f>
        <v/>
      </c>
      <c r="Q375" t="str">
        <f>IFERROR(SMALL($P$7:P784,ROWS($P$7:P375)),"")</f>
        <v/>
      </c>
    </row>
    <row r="376" spans="11:17" ht="12.75" customHeight="1" x14ac:dyDescent="0.25">
      <c r="K376">
        <v>371</v>
      </c>
      <c r="L376" s="176" t="s">
        <v>184</v>
      </c>
      <c r="M376" s="180">
        <v>5</v>
      </c>
      <c r="N376" s="167">
        <v>0.39</v>
      </c>
      <c r="O376">
        <f>ROWS($L$7:L376)</f>
        <v>370</v>
      </c>
      <c r="P376" t="str">
        <f>IF('Rating Form'!$K$22=L376,O376,"")</f>
        <v/>
      </c>
      <c r="Q376" t="str">
        <f>IFERROR(SMALL($P$7:P785,ROWS($P$7:P376)),"")</f>
        <v/>
      </c>
    </row>
    <row r="377" spans="11:17" ht="12.75" customHeight="1" x14ac:dyDescent="0.25">
      <c r="K377">
        <v>372</v>
      </c>
      <c r="L377" s="176" t="s">
        <v>185</v>
      </c>
      <c r="M377" s="180">
        <v>1</v>
      </c>
      <c r="N377" s="167">
        <v>0.14000000000000001</v>
      </c>
      <c r="O377">
        <f>ROWS($L$7:L377)</f>
        <v>371</v>
      </c>
      <c r="P377" t="str">
        <f>IF('Rating Form'!$K$22=L377,O377,"")</f>
        <v/>
      </c>
      <c r="Q377" t="str">
        <f>IFERROR(SMALL($P$7:P786,ROWS($P$7:P377)),"")</f>
        <v/>
      </c>
    </row>
    <row r="378" spans="11:17" ht="12.75" customHeight="1" x14ac:dyDescent="0.25">
      <c r="K378">
        <v>373</v>
      </c>
      <c r="L378" s="176" t="s">
        <v>185</v>
      </c>
      <c r="M378" s="180">
        <v>2</v>
      </c>
      <c r="N378" s="167">
        <v>0.44</v>
      </c>
      <c r="O378">
        <f>ROWS($L$7:L378)</f>
        <v>372</v>
      </c>
      <c r="P378" t="str">
        <f>IF('Rating Form'!$K$22=L378,O378,"")</f>
        <v/>
      </c>
      <c r="Q378" t="str">
        <f>IFERROR(SMALL($P$7:P787,ROWS($P$7:P378)),"")</f>
        <v/>
      </c>
    </row>
    <row r="379" spans="11:17" ht="12.75" customHeight="1" x14ac:dyDescent="0.25">
      <c r="K379">
        <v>374</v>
      </c>
      <c r="L379" s="176" t="s">
        <v>185</v>
      </c>
      <c r="M379" s="180">
        <v>3</v>
      </c>
      <c r="N379" s="167">
        <v>0.39</v>
      </c>
      <c r="O379">
        <f>ROWS($L$7:L379)</f>
        <v>373</v>
      </c>
      <c r="P379" t="str">
        <f>IF('Rating Form'!$K$22=L379,O379,"")</f>
        <v/>
      </c>
      <c r="Q379" t="str">
        <f>IFERROR(SMALL($P$7:P788,ROWS($P$7:P379)),"")</f>
        <v/>
      </c>
    </row>
    <row r="380" spans="11:17" ht="12.75" customHeight="1" x14ac:dyDescent="0.25">
      <c r="K380">
        <v>375</v>
      </c>
      <c r="L380" s="176" t="s">
        <v>185</v>
      </c>
      <c r="M380" s="180">
        <v>4</v>
      </c>
      <c r="N380" s="167">
        <v>0.14000000000000001</v>
      </c>
      <c r="O380">
        <f>ROWS($L$7:L380)</f>
        <v>374</v>
      </c>
      <c r="P380" t="str">
        <f>IF('Rating Form'!$K$22=L380,O380,"")</f>
        <v/>
      </c>
      <c r="Q380" t="str">
        <f>IFERROR(SMALL($P$7:P789,ROWS($P$7:P380)),"")</f>
        <v/>
      </c>
    </row>
    <row r="381" spans="11:17" ht="12.75" customHeight="1" x14ac:dyDescent="0.25">
      <c r="K381">
        <v>376</v>
      </c>
      <c r="L381" s="176" t="s">
        <v>185</v>
      </c>
      <c r="M381" s="180">
        <v>5</v>
      </c>
      <c r="N381" s="167">
        <v>0.2</v>
      </c>
      <c r="O381">
        <f>ROWS($L$7:L381)</f>
        <v>375</v>
      </c>
      <c r="P381" t="str">
        <f>IF('Rating Form'!$K$22=L381,O381,"")</f>
        <v/>
      </c>
      <c r="Q381" t="str">
        <f>IFERROR(SMALL($P$7:P790,ROWS($P$7:P381)),"")</f>
        <v/>
      </c>
    </row>
    <row r="382" spans="11:17" ht="12.75" customHeight="1" x14ac:dyDescent="0.25">
      <c r="K382">
        <v>377</v>
      </c>
      <c r="L382" s="176" t="s">
        <v>186</v>
      </c>
      <c r="M382" s="180">
        <v>1</v>
      </c>
      <c r="N382" s="167">
        <v>0.23</v>
      </c>
      <c r="O382">
        <f>ROWS($L$7:L382)</f>
        <v>376</v>
      </c>
      <c r="P382" t="str">
        <f>IF('Rating Form'!$K$22=L382,O382,"")</f>
        <v/>
      </c>
      <c r="Q382" t="str">
        <f>IFERROR(SMALL($P$7:P791,ROWS($P$7:P382)),"")</f>
        <v/>
      </c>
    </row>
    <row r="383" spans="11:17" ht="12.75" customHeight="1" x14ac:dyDescent="0.25">
      <c r="K383">
        <v>378</v>
      </c>
      <c r="L383" s="176" t="s">
        <v>186</v>
      </c>
      <c r="M383" s="180">
        <v>2</v>
      </c>
      <c r="N383" s="167">
        <v>0.33</v>
      </c>
      <c r="O383">
        <f>ROWS($L$7:L383)</f>
        <v>377</v>
      </c>
      <c r="P383" t="str">
        <f>IF('Rating Form'!$K$22=L383,O383,"")</f>
        <v/>
      </c>
      <c r="Q383" t="str">
        <f>IFERROR(SMALL($P$7:P792,ROWS($P$7:P383)),"")</f>
        <v/>
      </c>
    </row>
    <row r="384" spans="11:17" ht="12.75" customHeight="1" x14ac:dyDescent="0.25">
      <c r="K384">
        <v>379</v>
      </c>
      <c r="L384" s="176" t="s">
        <v>186</v>
      </c>
      <c r="M384" s="180">
        <v>3</v>
      </c>
      <c r="N384" s="167">
        <v>0.49</v>
      </c>
      <c r="O384">
        <f>ROWS($L$7:L384)</f>
        <v>378</v>
      </c>
      <c r="P384" t="str">
        <f>IF('Rating Form'!$K$22=L384,O384,"")</f>
        <v/>
      </c>
      <c r="Q384" t="str">
        <f>IFERROR(SMALL($P$7:P793,ROWS($P$7:P384)),"")</f>
        <v/>
      </c>
    </row>
    <row r="385" spans="11:17" ht="12.75" customHeight="1" x14ac:dyDescent="0.25">
      <c r="K385">
        <v>380</v>
      </c>
      <c r="L385" s="176" t="s">
        <v>186</v>
      </c>
      <c r="M385" s="180">
        <v>4</v>
      </c>
      <c r="N385" s="167">
        <v>0.35</v>
      </c>
      <c r="O385">
        <f>ROWS($L$7:L385)</f>
        <v>379</v>
      </c>
      <c r="P385" t="str">
        <f>IF('Rating Form'!$K$22=L385,O385,"")</f>
        <v/>
      </c>
      <c r="Q385" t="str">
        <f>IFERROR(SMALL($P$7:P794,ROWS($P$7:P385)),"")</f>
        <v/>
      </c>
    </row>
    <row r="386" spans="11:17" ht="12.75" customHeight="1" x14ac:dyDescent="0.25">
      <c r="K386">
        <v>381</v>
      </c>
      <c r="L386" s="176" t="s">
        <v>186</v>
      </c>
      <c r="M386" s="180">
        <v>5</v>
      </c>
      <c r="N386" s="167">
        <v>0.39</v>
      </c>
      <c r="O386">
        <f>ROWS($L$7:L386)</f>
        <v>380</v>
      </c>
      <c r="P386" t="str">
        <f>IF('Rating Form'!$K$22=L386,O386,"")</f>
        <v/>
      </c>
      <c r="Q386" t="str">
        <f>IFERROR(SMALL($P$7:P795,ROWS($P$7:P386)),"")</f>
        <v/>
      </c>
    </row>
    <row r="387" spans="11:17" ht="12.75" customHeight="1" x14ac:dyDescent="0.25">
      <c r="K387">
        <v>382</v>
      </c>
      <c r="L387" s="176" t="s">
        <v>187</v>
      </c>
      <c r="M387" s="180">
        <v>1</v>
      </c>
      <c r="N387" s="167">
        <v>0.37</v>
      </c>
      <c r="O387">
        <f>ROWS($L$7:L387)</f>
        <v>381</v>
      </c>
      <c r="P387" t="str">
        <f>IF('Rating Form'!$K$22=L387,O387,"")</f>
        <v/>
      </c>
      <c r="Q387" t="str">
        <f>IFERROR(SMALL($P$7:P796,ROWS($P$7:P387)),"")</f>
        <v/>
      </c>
    </row>
    <row r="388" spans="11:17" ht="12.75" customHeight="1" x14ac:dyDescent="0.25">
      <c r="K388">
        <v>383</v>
      </c>
      <c r="L388" s="176" t="s">
        <v>187</v>
      </c>
      <c r="M388" s="180">
        <v>2</v>
      </c>
      <c r="N388" s="167">
        <v>0.34</v>
      </c>
      <c r="O388">
        <f>ROWS($L$7:L388)</f>
        <v>382</v>
      </c>
      <c r="P388" t="str">
        <f>IF('Rating Form'!$K$22=L388,O388,"")</f>
        <v/>
      </c>
      <c r="Q388" t="str">
        <f>IFERROR(SMALL($P$7:P797,ROWS($P$7:P388)),"")</f>
        <v/>
      </c>
    </row>
    <row r="389" spans="11:17" ht="12.75" customHeight="1" x14ac:dyDescent="0.25">
      <c r="K389">
        <v>384</v>
      </c>
      <c r="L389" s="176" t="s">
        <v>187</v>
      </c>
      <c r="M389" s="180">
        <v>3</v>
      </c>
      <c r="N389" s="167">
        <v>0.22</v>
      </c>
      <c r="O389">
        <f>ROWS($L$7:L389)</f>
        <v>383</v>
      </c>
      <c r="P389" t="str">
        <f>IF('Rating Form'!$K$22=L389,O389,"")</f>
        <v/>
      </c>
      <c r="Q389" t="str">
        <f>IFERROR(SMALL($P$7:P798,ROWS($P$7:P389)),"")</f>
        <v/>
      </c>
    </row>
    <row r="390" spans="11:17" ht="12.75" customHeight="1" x14ac:dyDescent="0.25">
      <c r="K390">
        <v>385</v>
      </c>
      <c r="L390" s="176" t="s">
        <v>187</v>
      </c>
      <c r="M390" s="180">
        <v>4</v>
      </c>
      <c r="N390" s="167">
        <v>0.14000000000000001</v>
      </c>
      <c r="O390">
        <f>ROWS($L$7:L390)</f>
        <v>384</v>
      </c>
      <c r="P390" t="str">
        <f>IF('Rating Form'!$K$22=L390,O390,"")</f>
        <v/>
      </c>
      <c r="Q390" t="str">
        <f>IFERROR(SMALL($P$7:P799,ROWS($P$7:P390)),"")</f>
        <v/>
      </c>
    </row>
    <row r="391" spans="11:17" ht="12.75" customHeight="1" x14ac:dyDescent="0.25">
      <c r="K391">
        <v>386</v>
      </c>
      <c r="L391" s="176" t="s">
        <v>187</v>
      </c>
      <c r="M391" s="180">
        <v>5</v>
      </c>
      <c r="N391" s="167">
        <v>0.18</v>
      </c>
      <c r="O391">
        <f>ROWS($L$7:L391)</f>
        <v>385</v>
      </c>
      <c r="P391" t="str">
        <f>IF('Rating Form'!$K$22=L391,O391,"")</f>
        <v/>
      </c>
      <c r="Q391" t="str">
        <f>IFERROR(SMALL($P$7:P800,ROWS($P$7:P391)),"")</f>
        <v/>
      </c>
    </row>
    <row r="392" spans="11:17" ht="12.75" customHeight="1" x14ac:dyDescent="0.25">
      <c r="K392">
        <v>387</v>
      </c>
      <c r="L392" s="176" t="s">
        <v>188</v>
      </c>
      <c r="M392" s="180">
        <v>1</v>
      </c>
      <c r="N392" s="167">
        <v>0.19</v>
      </c>
      <c r="O392">
        <f>ROWS($L$7:L392)</f>
        <v>386</v>
      </c>
      <c r="P392" t="str">
        <f>IF('Rating Form'!$K$22=L392,O392,"")</f>
        <v/>
      </c>
      <c r="Q392" t="str">
        <f>IFERROR(SMALL($P$7:P801,ROWS($P$7:P392)),"")</f>
        <v/>
      </c>
    </row>
    <row r="393" spans="11:17" ht="12.75" customHeight="1" x14ac:dyDescent="0.25">
      <c r="K393">
        <v>388</v>
      </c>
      <c r="L393" s="176" t="s">
        <v>188</v>
      </c>
      <c r="M393" s="180">
        <v>2</v>
      </c>
      <c r="N393" s="167">
        <v>0.23</v>
      </c>
      <c r="O393">
        <f>ROWS($L$7:L393)</f>
        <v>387</v>
      </c>
      <c r="P393" t="str">
        <f>IF('Rating Form'!$K$22=L393,O393,"")</f>
        <v/>
      </c>
      <c r="Q393" t="str">
        <f>IFERROR(SMALL($P$7:P802,ROWS($P$7:P393)),"")</f>
        <v/>
      </c>
    </row>
    <row r="394" spans="11:17" ht="12.75" customHeight="1" x14ac:dyDescent="0.25">
      <c r="K394">
        <v>389</v>
      </c>
      <c r="L394" s="176" t="s">
        <v>188</v>
      </c>
      <c r="M394" s="180">
        <v>3</v>
      </c>
      <c r="N394" s="167">
        <v>0.31</v>
      </c>
      <c r="O394">
        <f>ROWS($L$7:L394)</f>
        <v>388</v>
      </c>
      <c r="P394" t="str">
        <f>IF('Rating Form'!$K$22=L394,O394,"")</f>
        <v/>
      </c>
      <c r="Q394" t="str">
        <f>IFERROR(SMALL($P$7:P803,ROWS($P$7:P394)),"")</f>
        <v/>
      </c>
    </row>
    <row r="395" spans="11:17" ht="12.75" customHeight="1" x14ac:dyDescent="0.25">
      <c r="K395">
        <v>390</v>
      </c>
      <c r="L395" s="176" t="s">
        <v>188</v>
      </c>
      <c r="M395" s="180">
        <v>4</v>
      </c>
      <c r="N395" s="167">
        <v>0.2</v>
      </c>
      <c r="O395">
        <f>ROWS($L$7:L395)</f>
        <v>389</v>
      </c>
      <c r="P395" t="str">
        <f>IF('Rating Form'!$K$22=L395,O395,"")</f>
        <v/>
      </c>
      <c r="Q395" t="str">
        <f>IFERROR(SMALL($P$7:P804,ROWS($P$7:P395)),"")</f>
        <v/>
      </c>
    </row>
    <row r="396" spans="11:17" ht="12.75" customHeight="1" x14ac:dyDescent="0.25">
      <c r="K396">
        <v>391</v>
      </c>
      <c r="L396" s="176" t="s">
        <v>188</v>
      </c>
      <c r="M396" s="180">
        <v>5</v>
      </c>
      <c r="N396" s="167">
        <v>0.16</v>
      </c>
      <c r="O396">
        <f>ROWS($L$7:L396)</f>
        <v>390</v>
      </c>
      <c r="P396" t="str">
        <f>IF('Rating Form'!$K$22=L396,O396,"")</f>
        <v/>
      </c>
      <c r="Q396" t="str">
        <f>IFERROR(SMALL($P$7:P805,ROWS($P$7:P396)),"")</f>
        <v/>
      </c>
    </row>
    <row r="397" spans="11:17" ht="12.75" customHeight="1" x14ac:dyDescent="0.25">
      <c r="K397">
        <v>392</v>
      </c>
      <c r="L397" s="176" t="s">
        <v>189</v>
      </c>
      <c r="M397" s="180">
        <v>1</v>
      </c>
      <c r="N397" s="167">
        <v>0.43</v>
      </c>
      <c r="O397">
        <f>ROWS($L$7:L397)</f>
        <v>391</v>
      </c>
      <c r="P397" t="str">
        <f>IF('Rating Form'!$K$22=L397,O397,"")</f>
        <v/>
      </c>
      <c r="Q397" t="str">
        <f>IFERROR(SMALL($P$7:P806,ROWS($P$7:P397)),"")</f>
        <v/>
      </c>
    </row>
    <row r="398" spans="11:17" ht="12.75" customHeight="1" x14ac:dyDescent="0.25">
      <c r="K398">
        <v>393</v>
      </c>
      <c r="L398" s="176" t="s">
        <v>189</v>
      </c>
      <c r="M398" s="180">
        <v>2</v>
      </c>
      <c r="N398" s="167">
        <v>0.39</v>
      </c>
      <c r="O398">
        <f>ROWS($L$7:L398)</f>
        <v>392</v>
      </c>
      <c r="P398" t="str">
        <f>IF('Rating Form'!$K$22=L398,O398,"")</f>
        <v/>
      </c>
      <c r="Q398" t="str">
        <f>IFERROR(SMALL($P$7:P807,ROWS($P$7:P398)),"")</f>
        <v/>
      </c>
    </row>
    <row r="399" spans="11:17" ht="12.75" customHeight="1" x14ac:dyDescent="0.25">
      <c r="K399">
        <v>394</v>
      </c>
      <c r="L399" s="176" t="s">
        <v>189</v>
      </c>
      <c r="M399" s="180">
        <v>3</v>
      </c>
      <c r="N399" s="167">
        <v>0.51</v>
      </c>
      <c r="O399">
        <f>ROWS($L$7:L399)</f>
        <v>393</v>
      </c>
      <c r="P399" t="str">
        <f>IF('Rating Form'!$K$22=L399,O399,"")</f>
        <v/>
      </c>
      <c r="Q399" t="str">
        <f>IFERROR(SMALL($P$7:P808,ROWS($P$7:P399)),"")</f>
        <v/>
      </c>
    </row>
    <row r="400" spans="11:17" ht="12.75" customHeight="1" x14ac:dyDescent="0.25">
      <c r="K400">
        <v>395</v>
      </c>
      <c r="L400" s="176" t="s">
        <v>189</v>
      </c>
      <c r="M400" s="180">
        <v>4</v>
      </c>
      <c r="N400" s="167">
        <v>0.22</v>
      </c>
      <c r="O400">
        <f>ROWS($L$7:L400)</f>
        <v>394</v>
      </c>
      <c r="P400" t="str">
        <f>IF('Rating Form'!$K$22=L400,O400,"")</f>
        <v/>
      </c>
      <c r="Q400" t="str">
        <f>IFERROR(SMALL($P$7:P809,ROWS($P$7:P400)),"")</f>
        <v/>
      </c>
    </row>
    <row r="401" spans="11:17" ht="12.75" customHeight="1" x14ac:dyDescent="0.25">
      <c r="K401">
        <v>396</v>
      </c>
      <c r="L401" s="176" t="s">
        <v>189</v>
      </c>
      <c r="M401" s="180">
        <v>5</v>
      </c>
      <c r="N401" s="167">
        <v>0.26</v>
      </c>
      <c r="O401">
        <f>ROWS($L$7:L401)</f>
        <v>395</v>
      </c>
      <c r="P401" t="str">
        <f>IF('Rating Form'!$K$22=L401,O401,"")</f>
        <v/>
      </c>
      <c r="Q401" t="str">
        <f>IFERROR(SMALL($P$7:P810,ROWS($P$7:P401)),"")</f>
        <v/>
      </c>
    </row>
    <row r="402" spans="11:17" ht="12.75" customHeight="1" x14ac:dyDescent="0.25">
      <c r="K402">
        <v>397</v>
      </c>
      <c r="L402" s="176" t="s">
        <v>190</v>
      </c>
      <c r="M402" s="180">
        <v>1</v>
      </c>
      <c r="N402" s="167">
        <v>0.23</v>
      </c>
      <c r="O402">
        <f>ROWS($L$7:L402)</f>
        <v>396</v>
      </c>
      <c r="P402" t="str">
        <f>IF('Rating Form'!$K$22=L402,O402,"")</f>
        <v/>
      </c>
      <c r="Q402" t="str">
        <f>IFERROR(SMALL($P$7:P811,ROWS($P$7:P402)),"")</f>
        <v/>
      </c>
    </row>
    <row r="403" spans="11:17" ht="12.75" customHeight="1" x14ac:dyDescent="0.25">
      <c r="K403">
        <v>398</v>
      </c>
      <c r="L403" s="176" t="s">
        <v>190</v>
      </c>
      <c r="M403" s="180">
        <v>2</v>
      </c>
      <c r="N403" s="167">
        <v>0.19</v>
      </c>
      <c r="O403">
        <f>ROWS($L$7:L403)</f>
        <v>397</v>
      </c>
      <c r="P403" t="str">
        <f>IF('Rating Form'!$K$22=L403,O403,"")</f>
        <v/>
      </c>
      <c r="Q403" t="str">
        <f>IFERROR(SMALL($P$7:P812,ROWS($P$7:P403)),"")</f>
        <v/>
      </c>
    </row>
    <row r="404" spans="11:17" ht="12.75" customHeight="1" x14ac:dyDescent="0.25">
      <c r="K404">
        <v>399</v>
      </c>
      <c r="L404" s="176" t="s">
        <v>190</v>
      </c>
      <c r="M404" s="180">
        <v>3</v>
      </c>
      <c r="N404" s="167">
        <v>0.45</v>
      </c>
      <c r="O404">
        <f>ROWS($L$7:L404)</f>
        <v>398</v>
      </c>
      <c r="P404" t="str">
        <f>IF('Rating Form'!$K$22=L404,O404,"")</f>
        <v/>
      </c>
      <c r="Q404" t="str">
        <f>IFERROR(SMALL($P$7:P813,ROWS($P$7:P404)),"")</f>
        <v/>
      </c>
    </row>
    <row r="405" spans="11:17" ht="12.75" customHeight="1" x14ac:dyDescent="0.25">
      <c r="K405">
        <v>400</v>
      </c>
      <c r="L405" s="176" t="s">
        <v>190</v>
      </c>
      <c r="M405" s="180">
        <v>4</v>
      </c>
      <c r="N405" s="167">
        <v>0.37</v>
      </c>
      <c r="O405">
        <f>ROWS($L$7:L405)</f>
        <v>399</v>
      </c>
      <c r="P405" t="str">
        <f>IF('Rating Form'!$K$22=L405,O405,"")</f>
        <v/>
      </c>
      <c r="Q405" t="str">
        <f>IFERROR(SMALL($P$7:P814,ROWS($P$7:P405)),"")</f>
        <v/>
      </c>
    </row>
    <row r="406" spans="11:17" ht="12.75" customHeight="1" x14ac:dyDescent="0.25">
      <c r="K406">
        <v>401</v>
      </c>
      <c r="L406" s="176" t="s">
        <v>190</v>
      </c>
      <c r="M406" s="180">
        <v>5</v>
      </c>
      <c r="N406" s="167">
        <v>0.14000000000000001</v>
      </c>
      <c r="O406">
        <f>ROWS($L$7:L406)</f>
        <v>400</v>
      </c>
      <c r="P406" t="str">
        <f>IF('Rating Form'!$K$22=L406,O406,"")</f>
        <v/>
      </c>
      <c r="Q406" t="str">
        <f>IFERROR(SMALL($P$7:P815,ROWS($P$7:P406)),"")</f>
        <v/>
      </c>
    </row>
    <row r="407" spans="11:17" ht="12.75" customHeight="1" x14ac:dyDescent="0.25">
      <c r="K407">
        <v>402</v>
      </c>
      <c r="L407" s="176" t="s">
        <v>191</v>
      </c>
      <c r="M407" s="180">
        <v>1</v>
      </c>
      <c r="N407" s="167">
        <v>0.26</v>
      </c>
      <c r="O407">
        <f>ROWS($L$7:L407)</f>
        <v>401</v>
      </c>
      <c r="P407" t="str">
        <f>IF('Rating Form'!$K$22=L407,O407,"")</f>
        <v/>
      </c>
      <c r="Q407" t="str">
        <f>IFERROR(SMALL($P$7:P816,ROWS($P$7:P407)),"")</f>
        <v/>
      </c>
    </row>
    <row r="408" spans="11:17" ht="12.75" customHeight="1" x14ac:dyDescent="0.25">
      <c r="K408">
        <v>403</v>
      </c>
      <c r="L408" s="176" t="s">
        <v>191</v>
      </c>
      <c r="M408" s="180">
        <v>2</v>
      </c>
      <c r="N408" s="167">
        <v>0.16</v>
      </c>
      <c r="O408">
        <f>ROWS($L$7:L408)</f>
        <v>402</v>
      </c>
      <c r="P408" t="str">
        <f>IF('Rating Form'!$K$22=L408,O408,"")</f>
        <v/>
      </c>
      <c r="Q408" t="str">
        <f>IFERROR(SMALL($P$7:P817,ROWS($P$7:P408)),"")</f>
        <v/>
      </c>
    </row>
    <row r="409" spans="11:17" ht="12.75" customHeight="1" x14ac:dyDescent="0.25">
      <c r="K409">
        <v>404</v>
      </c>
      <c r="L409" s="176" t="s">
        <v>191</v>
      </c>
      <c r="M409" s="180">
        <v>3</v>
      </c>
      <c r="N409" s="167">
        <v>0.21</v>
      </c>
      <c r="O409">
        <f>ROWS($L$7:L409)</f>
        <v>403</v>
      </c>
      <c r="P409" t="str">
        <f>IF('Rating Form'!$K$22=L409,O409,"")</f>
        <v/>
      </c>
      <c r="Q409" t="str">
        <f>IFERROR(SMALL($P$7:P818,ROWS($P$7:P409)),"")</f>
        <v/>
      </c>
    </row>
    <row r="410" spans="11:17" ht="12.75" customHeight="1" x14ac:dyDescent="0.25">
      <c r="K410">
        <v>405</v>
      </c>
      <c r="L410" s="176" t="s">
        <v>191</v>
      </c>
      <c r="M410" s="180">
        <v>4</v>
      </c>
      <c r="N410" s="167">
        <v>0.25</v>
      </c>
      <c r="O410">
        <f>ROWS($L$7:L410)</f>
        <v>404</v>
      </c>
      <c r="P410" t="str">
        <f>IF('Rating Form'!$K$22=L410,O410,"")</f>
        <v/>
      </c>
      <c r="Q410" t="str">
        <f>IFERROR(SMALL($P$7:P819,ROWS($P$7:P410)),"")</f>
        <v/>
      </c>
    </row>
    <row r="411" spans="11:17" ht="12.75" customHeight="1" x14ac:dyDescent="0.25">
      <c r="K411">
        <v>406</v>
      </c>
      <c r="L411" s="176" t="s">
        <v>191</v>
      </c>
      <c r="M411" s="180">
        <v>5</v>
      </c>
      <c r="N411" s="167">
        <v>0.16</v>
      </c>
      <c r="O411">
        <f>ROWS($L$7:L411)</f>
        <v>405</v>
      </c>
      <c r="P411" t="str">
        <f>IF('Rating Form'!$K$22=L411,O411,"")</f>
        <v/>
      </c>
      <c r="Q411" t="str">
        <f>IFERROR(SMALL($P$7:P820,ROWS($P$7:P411)),"")</f>
        <v/>
      </c>
    </row>
    <row r="412" spans="11:17" ht="12.75" customHeight="1" x14ac:dyDescent="0.25">
      <c r="K412">
        <v>407</v>
      </c>
      <c r="L412" s="176" t="s">
        <v>192</v>
      </c>
      <c r="M412" s="180">
        <v>1</v>
      </c>
      <c r="N412" s="167">
        <v>0.19</v>
      </c>
      <c r="O412">
        <f>ROWS($L$7:L412)</f>
        <v>406</v>
      </c>
      <c r="P412" t="str">
        <f>IF('Rating Form'!$K$22=L412,O412,"")</f>
        <v/>
      </c>
      <c r="Q412" t="str">
        <f>IFERROR(SMALL($P$7:P821,ROWS($P$7:P412)),"")</f>
        <v/>
      </c>
    </row>
    <row r="413" spans="11:17" ht="12.75" customHeight="1" x14ac:dyDescent="0.25">
      <c r="K413">
        <v>408</v>
      </c>
      <c r="L413" s="176" t="s">
        <v>192</v>
      </c>
      <c r="M413" s="180">
        <v>2</v>
      </c>
      <c r="N413" s="167">
        <v>0.25</v>
      </c>
      <c r="O413">
        <f>ROWS($L$7:L413)</f>
        <v>407</v>
      </c>
      <c r="P413" t="str">
        <f>IF('Rating Form'!$K$22=L413,O413,"")</f>
        <v/>
      </c>
      <c r="Q413" t="str">
        <f>IFERROR(SMALL($P$7:P822,ROWS($P$7:P413)),"")</f>
        <v/>
      </c>
    </row>
    <row r="414" spans="11:17" ht="12.75" customHeight="1" x14ac:dyDescent="0.25">
      <c r="K414">
        <v>409</v>
      </c>
      <c r="L414" s="176" t="s">
        <v>192</v>
      </c>
      <c r="M414" s="180">
        <v>3</v>
      </c>
      <c r="N414" s="167">
        <v>0.53</v>
      </c>
      <c r="O414">
        <f>ROWS($L$7:L414)</f>
        <v>408</v>
      </c>
      <c r="P414" t="str">
        <f>IF('Rating Form'!$K$22=L414,O414,"")</f>
        <v/>
      </c>
      <c r="Q414" t="str">
        <f>IFERROR(SMALL($P$7:P823,ROWS($P$7:P414)),"")</f>
        <v/>
      </c>
    </row>
    <row r="415" spans="11:17" ht="12.75" customHeight="1" x14ac:dyDescent="0.25">
      <c r="K415">
        <v>410</v>
      </c>
      <c r="L415" s="176" t="s">
        <v>192</v>
      </c>
      <c r="M415" s="180">
        <v>4</v>
      </c>
      <c r="N415" s="167">
        <v>0.3</v>
      </c>
      <c r="O415">
        <f>ROWS($L$7:L415)</f>
        <v>409</v>
      </c>
      <c r="P415" t="str">
        <f>IF('Rating Form'!$K$22=L415,O415,"")</f>
        <v/>
      </c>
      <c r="Q415" t="str">
        <f>IFERROR(SMALL($P$7:P824,ROWS($P$7:P415)),"")</f>
        <v/>
      </c>
    </row>
    <row r="416" spans="11:17" ht="12.75" customHeight="1" x14ac:dyDescent="0.25">
      <c r="K416">
        <v>411</v>
      </c>
      <c r="L416" s="176" t="s">
        <v>192</v>
      </c>
      <c r="M416" s="180">
        <v>5</v>
      </c>
      <c r="N416" s="167">
        <v>0.56999999999999995</v>
      </c>
      <c r="O416">
        <f>ROWS($L$7:L416)</f>
        <v>410</v>
      </c>
      <c r="P416" t="str">
        <f>IF('Rating Form'!$K$22=L416,O416,"")</f>
        <v/>
      </c>
      <c r="Q416" t="str">
        <f>IFERROR(SMALL($P$7:P825,ROWS($P$7:P416)),"")</f>
        <v/>
      </c>
    </row>
    <row r="417" spans="11:14" ht="12.75" customHeight="1" x14ac:dyDescent="0.25">
      <c r="K417" s="170"/>
      <c r="L417" s="177"/>
      <c r="M417" s="181"/>
      <c r="N417" s="168"/>
    </row>
    <row r="418" spans="11:14" ht="12.75" customHeight="1" x14ac:dyDescent="0.25">
      <c r="K418" s="170"/>
      <c r="L418" s="178"/>
      <c r="M418" s="182"/>
      <c r="N418" s="169"/>
    </row>
    <row r="419" spans="11:14" ht="12.75" customHeight="1" x14ac:dyDescent="0.25">
      <c r="K419" s="170"/>
      <c r="L419" s="330"/>
      <c r="M419" s="330"/>
      <c r="N419" s="330"/>
    </row>
    <row r="420" spans="11:14" ht="12.75" customHeight="1" x14ac:dyDescent="0.25">
      <c r="K420" s="170"/>
      <c r="L420" s="179"/>
      <c r="M420" s="182"/>
      <c r="N420" s="169"/>
    </row>
    <row r="421" spans="11:14" ht="12.75" customHeight="1" x14ac:dyDescent="0.25">
      <c r="K421" s="170"/>
      <c r="L421" s="179"/>
      <c r="M421" s="182"/>
      <c r="N421" s="169"/>
    </row>
    <row r="422" spans="11:14" ht="12.75" customHeight="1" x14ac:dyDescent="0.25">
      <c r="K422" s="170"/>
      <c r="L422" s="178"/>
      <c r="M422" s="182"/>
      <c r="N422" s="169"/>
    </row>
    <row r="423" spans="11:14" ht="12.75" customHeight="1" x14ac:dyDescent="0.25">
      <c r="K423" s="170"/>
      <c r="L423" s="178"/>
      <c r="M423" s="182"/>
      <c r="N423" s="169"/>
    </row>
    <row r="424" spans="11:14" ht="12.75" customHeight="1" x14ac:dyDescent="0.25">
      <c r="K424" s="170"/>
      <c r="L424" s="178"/>
      <c r="M424" s="182"/>
      <c r="N424" s="169"/>
    </row>
    <row r="425" spans="11:14" ht="12.75" customHeight="1" x14ac:dyDescent="0.25">
      <c r="K425" s="170"/>
      <c r="L425" s="178"/>
      <c r="M425" s="182"/>
      <c r="N425" s="169"/>
    </row>
    <row r="426" spans="11:14" ht="12.75" customHeight="1" x14ac:dyDescent="0.25"/>
    <row r="427" spans="11:14" ht="12.75" customHeight="1" x14ac:dyDescent="0.25"/>
    <row r="428" spans="11:14" ht="12.75" customHeight="1" x14ac:dyDescent="0.25"/>
    <row r="429" spans="11:14" ht="12.75" customHeight="1" x14ac:dyDescent="0.25"/>
    <row r="430" spans="11:14" ht="12.75" customHeight="1" x14ac:dyDescent="0.25"/>
    <row r="431" spans="11:14" ht="12.75" customHeight="1" x14ac:dyDescent="0.25"/>
    <row r="432" spans="11:14"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sheetData>
  <sheetProtection algorithmName="SHA-512" hashValue="8NQnOcYcGFPyBrklR62RYt1gFqfpa65ERMtKsLR3WJOb37Rj5KSSDfpMvRKgkruI5D9aEwTUB/I3aLbJ5Nr90w==" saltValue="3NcEdI4QRReG9yj9R3BNSA==" spinCount="100000" sheet="1" objects="1" scenarios="1"/>
  <mergeCells count="4">
    <mergeCell ref="X3:AA4"/>
    <mergeCell ref="L419:N419"/>
    <mergeCell ref="G2:H2"/>
    <mergeCell ref="K2:L2"/>
  </mergeCells>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Rating Form</vt:lpstr>
      <vt:lpstr>Factors</vt:lpstr>
      <vt:lpstr>audit</vt:lpstr>
      <vt:lpstr>cat</vt:lpstr>
      <vt:lpstr>closeout</vt:lpstr>
      <vt:lpstr>county</vt:lpstr>
      <vt:lpstr>household</vt:lpstr>
      <vt:lpstr>hshld_size</vt:lpstr>
      <vt:lpstr>inc_ver_doc</vt:lpstr>
      <vt:lpstr>occ_ver</vt:lpstr>
      <vt:lpstr>own_ver</vt:lpstr>
      <vt:lpstr>prev_fund</vt:lpstr>
      <vt:lpstr>'Rating Form'!Print_Area</vt:lpstr>
      <vt:lpstr>'Rating Form'!Print_Titles</vt:lpstr>
      <vt:lpstr>proj_type</vt:lpstr>
      <vt:lpstr>review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Coleman</dc:creator>
  <cp:lastModifiedBy>Lillie Naylor</cp:lastModifiedBy>
  <cp:lastPrinted>2018-07-13T18:14:58Z</cp:lastPrinted>
  <dcterms:created xsi:type="dcterms:W3CDTF">2018-06-08T12:21:59Z</dcterms:created>
  <dcterms:modified xsi:type="dcterms:W3CDTF">2018-07-13T20:21:59Z</dcterms:modified>
</cp:coreProperties>
</file>